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36E55396-14C6-468B-A664-714A73AF928E}" xr6:coauthVersionLast="47" xr6:coauthVersionMax="47" xr10:uidLastSave="{00000000-0000-0000-0000-000000000000}"/>
  <bookViews>
    <workbookView xWindow="-120" yWindow="-120" windowWidth="29040" windowHeight="15840" tabRatio="709" firstSheet="3" activeTab="17" xr2:uid="{00000000-000D-0000-FFFF-FFFF00000000}"/>
  </bookViews>
  <sheets>
    <sheet name="Январь" sheetId="22" r:id="rId1"/>
    <sheet name="Февраль" sheetId="23" r:id="rId2"/>
    <sheet name="Март" sheetId="24" r:id="rId3"/>
    <sheet name="1 квартал" sheetId="25" r:id="rId4"/>
    <sheet name="Апрель" sheetId="26" r:id="rId5"/>
    <sheet name="Май" sheetId="27" r:id="rId6"/>
    <sheet name="Июнь" sheetId="28" r:id="rId7"/>
    <sheet name="2 квартал" sheetId="29" r:id="rId8"/>
    <sheet name="1 полугодие" sheetId="30" r:id="rId9"/>
    <sheet name="Июль" sheetId="31" r:id="rId10"/>
    <sheet name="Август" sheetId="32" r:id="rId11"/>
    <sheet name="Сентябрь" sheetId="33" r:id="rId12"/>
    <sheet name="3 квартал" sheetId="34" r:id="rId13"/>
    <sheet name="Октябрь" sheetId="35" r:id="rId14"/>
    <sheet name="Ноябрь" sheetId="36" r:id="rId15"/>
    <sheet name="декабрь" sheetId="37" r:id="rId16"/>
    <sheet name="4 квартал" sheetId="38" r:id="rId17"/>
    <sheet name="Итог 2023" sheetId="39" r:id="rId18"/>
  </sheets>
  <externalReferences>
    <externalReference r:id="rId19"/>
    <externalReference r:id="rId20"/>
    <externalReference r:id="rId21"/>
  </externalReferenc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37" l="1"/>
  <c r="G17" i="37"/>
  <c r="G5" i="37" s="1"/>
  <c r="F17" i="37"/>
  <c r="E17" i="37"/>
  <c r="D17" i="37"/>
  <c r="C17" i="37"/>
  <c r="B17" i="37"/>
  <c r="H16" i="37"/>
  <c r="G16" i="37"/>
  <c r="F16" i="37"/>
  <c r="E16" i="37"/>
  <c r="D16" i="37"/>
  <c r="C16" i="37"/>
  <c r="B16" i="37"/>
  <c r="H15" i="37"/>
  <c r="G15" i="37"/>
  <c r="F15" i="37"/>
  <c r="E15" i="37"/>
  <c r="D15" i="37"/>
  <c r="C15" i="37"/>
  <c r="B15" i="37"/>
  <c r="H14" i="37"/>
  <c r="G14" i="37"/>
  <c r="F14" i="37"/>
  <c r="E14" i="37"/>
  <c r="D14" i="37"/>
  <c r="C14" i="37"/>
  <c r="B14" i="37"/>
  <c r="H13" i="37"/>
  <c r="G13" i="37"/>
  <c r="F13" i="37"/>
  <c r="E13" i="37"/>
  <c r="D13" i="37"/>
  <c r="C13" i="37"/>
  <c r="B13" i="37"/>
  <c r="H12" i="37"/>
  <c r="G12" i="37"/>
  <c r="F12" i="37"/>
  <c r="E12" i="37"/>
  <c r="D12" i="37"/>
  <c r="C12" i="37"/>
  <c r="B12" i="37"/>
  <c r="H11" i="37"/>
  <c r="G11" i="37"/>
  <c r="F11" i="37"/>
  <c r="E11" i="37"/>
  <c r="D11" i="37"/>
  <c r="C11" i="37"/>
  <c r="B11" i="37"/>
  <c r="H10" i="37"/>
  <c r="G10" i="37"/>
  <c r="F10" i="37"/>
  <c r="E10" i="37"/>
  <c r="D10" i="37"/>
  <c r="C10" i="37"/>
  <c r="B10" i="37"/>
  <c r="H9" i="37"/>
  <c r="G9" i="37"/>
  <c r="F9" i="37"/>
  <c r="E9" i="37"/>
  <c r="D9" i="37"/>
  <c r="C9" i="37"/>
  <c r="B9" i="37"/>
  <c r="H8" i="37"/>
  <c r="G8" i="37"/>
  <c r="F8" i="37"/>
  <c r="F5" i="37" s="1"/>
  <c r="E8" i="37"/>
  <c r="D8" i="37"/>
  <c r="C8" i="37"/>
  <c r="B8" i="37"/>
  <c r="B5" i="37" s="1"/>
  <c r="H7" i="37"/>
  <c r="G7" i="37"/>
  <c r="F7" i="37"/>
  <c r="E7" i="37"/>
  <c r="E5" i="37" s="1"/>
  <c r="D7" i="37"/>
  <c r="C7" i="37"/>
  <c r="B7" i="37"/>
  <c r="H6" i="37"/>
  <c r="H5" i="37" s="1"/>
  <c r="G6" i="37"/>
  <c r="F6" i="37"/>
  <c r="E6" i="37"/>
  <c r="D6" i="37"/>
  <c r="D5" i="37" s="1"/>
  <c r="C6" i="37"/>
  <c r="B6" i="37"/>
  <c r="C5" i="37"/>
  <c r="H17" i="36"/>
  <c r="G17" i="36"/>
  <c r="F17" i="36"/>
  <c r="E17" i="36"/>
  <c r="D17" i="36"/>
  <c r="C17" i="36"/>
  <c r="B17" i="36"/>
  <c r="H16" i="36"/>
  <c r="G16" i="36"/>
  <c r="F16" i="36"/>
  <c r="E16" i="36"/>
  <c r="D16" i="36"/>
  <c r="C16" i="36"/>
  <c r="B16" i="36"/>
  <c r="H15" i="36"/>
  <c r="G15" i="36"/>
  <c r="F15" i="36"/>
  <c r="E15" i="36"/>
  <c r="D15" i="36"/>
  <c r="C15" i="36"/>
  <c r="B15" i="36"/>
  <c r="H14" i="36"/>
  <c r="G14" i="36"/>
  <c r="F14" i="36"/>
  <c r="E14" i="36"/>
  <c r="D14" i="36"/>
  <c r="C14" i="36"/>
  <c r="B14" i="36"/>
  <c r="H13" i="36"/>
  <c r="G13" i="36"/>
  <c r="F13" i="36"/>
  <c r="E13" i="36"/>
  <c r="D13" i="36"/>
  <c r="C13" i="36"/>
  <c r="B13" i="36"/>
  <c r="H12" i="36"/>
  <c r="G12" i="36"/>
  <c r="F12" i="36"/>
  <c r="E12" i="36"/>
  <c r="D12" i="36"/>
  <c r="C12" i="36"/>
  <c r="B12" i="36"/>
  <c r="H11" i="36"/>
  <c r="G11" i="36"/>
  <c r="F11" i="36"/>
  <c r="E11" i="36"/>
  <c r="D11" i="36"/>
  <c r="C11" i="36"/>
  <c r="B11" i="36"/>
  <c r="H10" i="36"/>
  <c r="G10" i="36"/>
  <c r="F10" i="36"/>
  <c r="E10" i="36"/>
  <c r="D10" i="36"/>
  <c r="C10" i="36"/>
  <c r="B10" i="36"/>
  <c r="H9" i="36"/>
  <c r="G9" i="36"/>
  <c r="F9" i="36"/>
  <c r="E9" i="36"/>
  <c r="D9" i="36"/>
  <c r="C9" i="36"/>
  <c r="B9" i="36"/>
  <c r="H8" i="36"/>
  <c r="H5" i="36" s="1"/>
  <c r="G8" i="36"/>
  <c r="F8" i="36"/>
  <c r="E8" i="36"/>
  <c r="D8" i="36"/>
  <c r="D5" i="36" s="1"/>
  <c r="C8" i="36"/>
  <c r="B8" i="36"/>
  <c r="H7" i="36"/>
  <c r="G7" i="36"/>
  <c r="G5" i="36" s="1"/>
  <c r="F7" i="36"/>
  <c r="E7" i="36"/>
  <c r="D7" i="36"/>
  <c r="C7" i="36"/>
  <c r="C5" i="36" s="1"/>
  <c r="B7" i="36"/>
  <c r="H6" i="36"/>
  <c r="G6" i="36"/>
  <c r="F6" i="36"/>
  <c r="F5" i="36" s="1"/>
  <c r="E6" i="36"/>
  <c r="D6" i="36"/>
  <c r="C6" i="36"/>
  <c r="B6" i="36"/>
  <c r="B5" i="36" s="1"/>
  <c r="E5" i="36"/>
  <c r="H17" i="33"/>
  <c r="G17" i="33"/>
  <c r="F17" i="33"/>
  <c r="E17" i="33"/>
  <c r="D17" i="33"/>
  <c r="C17" i="33"/>
  <c r="B17" i="33"/>
  <c r="H16" i="33"/>
  <c r="G16" i="33"/>
  <c r="F16" i="33"/>
  <c r="E16" i="33"/>
  <c r="D16" i="33"/>
  <c r="C16" i="33"/>
  <c r="B16" i="33"/>
  <c r="H15" i="33"/>
  <c r="G15" i="33"/>
  <c r="F15" i="33"/>
  <c r="E15" i="33"/>
  <c r="D15" i="33"/>
  <c r="C15" i="33"/>
  <c r="B15" i="33"/>
  <c r="H14" i="33"/>
  <c r="G14" i="33"/>
  <c r="F14" i="33"/>
  <c r="E14" i="33"/>
  <c r="D14" i="33"/>
  <c r="C14" i="33"/>
  <c r="B14" i="33"/>
  <c r="H13" i="33"/>
  <c r="G13" i="33"/>
  <c r="F13" i="33"/>
  <c r="E13" i="33"/>
  <c r="D13" i="33"/>
  <c r="C13" i="33"/>
  <c r="B13" i="33"/>
  <c r="H12" i="33"/>
  <c r="G12" i="33"/>
  <c r="F12" i="33"/>
  <c r="E12" i="33"/>
  <c r="D12" i="33"/>
  <c r="C12" i="33"/>
  <c r="B12" i="33"/>
  <c r="H11" i="33"/>
  <c r="G11" i="33"/>
  <c r="F11" i="33"/>
  <c r="E11" i="33"/>
  <c r="D11" i="33"/>
  <c r="C11" i="33"/>
  <c r="B11" i="33"/>
  <c r="H10" i="33"/>
  <c r="G10" i="33"/>
  <c r="F10" i="33"/>
  <c r="E10" i="33"/>
  <c r="D10" i="33"/>
  <c r="C10" i="33"/>
  <c r="B10" i="33"/>
  <c r="H9" i="33"/>
  <c r="G9" i="33"/>
  <c r="F9" i="33"/>
  <c r="E9" i="33"/>
  <c r="D9" i="33"/>
  <c r="C9" i="33"/>
  <c r="B9" i="33"/>
  <c r="H8" i="33"/>
  <c r="G8" i="33"/>
  <c r="F8" i="33"/>
  <c r="E8" i="33"/>
  <c r="D8" i="33"/>
  <c r="C8" i="33"/>
  <c r="B8" i="33"/>
  <c r="H7" i="33"/>
  <c r="G7" i="33"/>
  <c r="F7" i="33"/>
  <c r="E7" i="33"/>
  <c r="D7" i="33"/>
  <c r="C7" i="33"/>
  <c r="B7" i="33"/>
  <c r="H6" i="33"/>
  <c r="G6" i="33"/>
  <c r="F6" i="33"/>
  <c r="E6" i="33"/>
  <c r="D6" i="33"/>
  <c r="C6" i="33"/>
  <c r="B6" i="33"/>
  <c r="F5" i="33" l="1"/>
  <c r="B5" i="33"/>
  <c r="C5" i="33"/>
  <c r="H5" i="33"/>
  <c r="E5" i="33"/>
  <c r="G5" i="33"/>
  <c r="D5" i="33"/>
</calcChain>
</file>

<file path=xl/sharedStrings.xml><?xml version="1.0" encoding="utf-8"?>
<sst xmlns="http://schemas.openxmlformats.org/spreadsheetml/2006/main" count="468" uniqueCount="45">
  <si>
    <t xml:space="preserve">            Информация ОГУЭП "Облкоммунэнерго " согласно постановления ПРАВИТЕЛЬСТВА РОССИЙСКОЙ ФЕДЕРАЦИИ от 21 января 2004 г. № 24 ОБ УТВЕРЖДЕНИИ СТАНДАРТОВ РАСКРЫТИЯ ИНФОРМАЦИИ СУБЪЕКТАМИ ОПТОВОГО И РОЗНИЧНЫХ РЫНКОВ ЭЛЕКТРИЧЕСКОЙ ЭНЕРГИИ                </t>
  </si>
  <si>
    <t>Подано заявок на технологическое присоединение</t>
  </si>
  <si>
    <t>Сведения о заключенных актах ТП</t>
  </si>
  <si>
    <t>Аннулированные заявки</t>
  </si>
  <si>
    <t>Кол-во заявок (шт.)</t>
  </si>
  <si>
    <t>Заявленная мощность, кВт.</t>
  </si>
  <si>
    <t>Количество (шт.)</t>
  </si>
  <si>
    <t>Мощность (кВт)</t>
  </si>
  <si>
    <t>АЭС</t>
  </si>
  <si>
    <t>ИЭС</t>
  </si>
  <si>
    <t>КЭС</t>
  </si>
  <si>
    <t>МЧЭС</t>
  </si>
  <si>
    <t>НЭС</t>
  </si>
  <si>
    <t>СЭС</t>
  </si>
  <si>
    <t>ТЭС</t>
  </si>
  <si>
    <t>УКЭС</t>
  </si>
  <si>
    <t>УОЭС</t>
  </si>
  <si>
    <t>ЧЭС</t>
  </si>
  <si>
    <t>* информация приведена по всем заявкам и договорам на технологическое присоединение по уровням напряжения 0,4 - 35 кВ</t>
  </si>
  <si>
    <t>Сведения о заключенных договоров на ТП</t>
  </si>
  <si>
    <t>январь</t>
  </si>
  <si>
    <t>2023 год</t>
  </si>
  <si>
    <t>УП</t>
  </si>
  <si>
    <t>ТП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</si>
  <si>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</si>
  <si>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</si>
  <si>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</si>
  <si>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</si>
  <si>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</si>
  <si>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</si>
  <si>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</si>
  <si>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1 полугодие</t>
  </si>
  <si>
    <t>июль</t>
  </si>
  <si>
    <t>ТПП</t>
  </si>
  <si>
    <t>УПП</t>
  </si>
  <si>
    <t>август</t>
  </si>
  <si>
    <t>сентябрь</t>
  </si>
  <si>
    <t xml:space="preserve">    Информация ОГУЭП "Облкоммунэнерго " согласно постановления ПРАВИТЕЛЬСТВА РОССИЙСКОЙ ФЕДЕРАЦИИ от 21 января 2004 г. № 24 ОБ УТВЕРЖДЕНИИ СТАНДАРТОВ РАСКРЫТИЯ ИНФОРМАЦИИ СУБЪЕКТАМИ ОПТОВОГО И РОЗНИЧНЫХ РЫНКОВ ЭЛЕКТРИЧЕСКОЙ ЭНЕРГИИ </t>
  </si>
  <si>
    <t>3 квартал</t>
  </si>
  <si>
    <t>октябрь</t>
  </si>
  <si>
    <t>ноябрь</t>
  </si>
  <si>
    <t>декабрь</t>
  </si>
  <si>
    <t>4 КВАРТАЛ</t>
  </si>
  <si>
    <t>4 квартал</t>
  </si>
  <si>
    <t>Сведения о заключенных договорах на ТП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</si>
</sst>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#,##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1" xfId="0" applyFont="1" applyBorder="1"/>
    <xf numFmtId="0" fontId="4" fillId="0" borderId="1" xfId="0" applyFont="1" applyBorder="1"/>
    <xf numFmtId="3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left" vertical="center"/>
    </xf>
    <xf numFmtId="165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7" fillId="0" borderId="1" xfId="0" applyFont="1" applyBorder="1"/>
    <xf numFmtId="0" fontId="2" fillId="0" borderId="0" xfId="0" applyFont="1" applyAlignment="1">
      <alignment horizontal="left"/>
    </xf>
    <xf numFmtId="0" fontId="7" fillId="2" borderId="1" xfId="0" applyFont="1" applyFill="1" applyBorder="1"/>
    <xf numFmtId="3" fontId="5" fillId="2" borderId="1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center" vertical="center"/>
    </xf>
    <xf numFmtId="0" fontId="9" fillId="0" borderId="1" xfId="0" applyFont="1" applyBorder="1"/>
    <xf numFmtId="4" fontId="5" fillId="3" borderId="1" xfId="1" applyNumberFormat="1" applyFont="1" applyFill="1" applyBorder="1" applyAlignment="1">
      <alignment horizontal="center" vertical="center"/>
    </xf>
    <xf numFmtId="3" fontId="5" fillId="3" borderId="1" xfId="1" applyNumberFormat="1" applyFont="1" applyFill="1" applyBorder="1" applyAlignment="1">
      <alignment horizontal="center" vertical="center"/>
    </xf>
    <xf numFmtId="0" fontId="9" fillId="3" borderId="1" xfId="0" applyFont="1" applyFill="1" applyBorder="1"/>
    <xf numFmtId="0" fontId="8" fillId="0" borderId="1" xfId="0" applyFont="1" applyBorder="1"/>
    <xf numFmtId="0" fontId="0" fillId="0" borderId="1" xfId="0" applyBorder="1"/>
    <xf numFmtId="3" fontId="5" fillId="0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44;&#1045;&#1051;&#1067;/&#1047;&#1072;&#1084;&#1077;&#1089;&#1090;&#1080;&#1090;&#1077;&#1083;&#1100;%20&#1043;&#1044;%20&#1087;&#1086;%20&#1090;&#1088;&#1072;&#1085;&#1089;&#1087;&#1086;&#1088;&#1090;&#1091;/&#1059;&#1087;&#1088;&#1072;&#1074;&#1083;&#1077;&#1085;&#1080;&#1077;%20&#1087;&#1086;%20&#1090;&#1077;&#1093;&#1085;&#1086;&#1083;&#1086;&#1075;&#1080;&#1095;&#1077;&#1089;&#1082;&#1080;&#1084;%20&#1087;&#1088;&#1080;&#1089;&#1086;&#1077;&#1076;&#1080;&#1085;&#1077;&#1085;&#1080;&#1103;&#1084;/&#1054;&#1090;&#1076;&#1077;&#1083;%20&#1076;&#1086;&#1075;&#1086;&#1074;&#1086;&#1088;&#1086;&#1074;%20&#1080;%20&#1090;&#1077;&#1093;&#1085;&#1080;&#1095;&#1077;&#1089;&#1082;&#1080;&#1093;%20&#1091;&#1089;&#1083;&#1086;&#1074;&#1080;&#1081;/&#1054;&#1058;&#1063;&#1045;&#1058;&#1067;/&#1054;&#1090;&#1095;&#1077;&#1090;%20&#1054;&#1050;&#1069;/2023/&#1089;&#1077;&#1085;&#1090;&#1103;&#1073;&#1088;&#1100;/&#1086;&#1090;&#1095;&#1077;&#1090;%20(&#1040;&#1074;&#1090;&#1086;&#1089;&#1086;&#1093;&#1088;&#1072;&#1085;&#1077;&#1085;&#1085;&#1099;&#1081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44;&#1045;&#1051;&#1067;/&#1047;&#1072;&#1084;&#1077;&#1089;&#1090;&#1080;&#1090;&#1077;&#1083;&#1100;%20&#1043;&#1044;%20&#1087;&#1086;%20&#1090;&#1088;&#1072;&#1085;&#1089;&#1087;&#1086;&#1088;&#1090;&#1091;/&#1059;&#1087;&#1088;&#1072;&#1074;&#1083;&#1077;&#1085;&#1080;&#1077;%20&#1087;&#1086;%20&#1090;&#1077;&#1093;&#1085;&#1086;&#1083;&#1086;&#1075;&#1080;&#1095;&#1077;&#1089;&#1082;&#1080;&#1084;%20&#1087;&#1088;&#1080;&#1089;&#1086;&#1077;&#1076;&#1080;&#1085;&#1077;&#1085;&#1080;&#1103;&#1084;/&#1054;&#1090;&#1076;&#1077;&#1083;%20&#1076;&#1086;&#1075;&#1086;&#1074;&#1086;&#1088;&#1086;&#1074;%20&#1080;%20&#1090;&#1077;&#1093;&#1085;&#1080;&#1095;&#1077;&#1089;&#1082;&#1080;&#1093;%20&#1091;&#1089;&#1083;&#1086;&#1074;&#1080;&#1081;/&#1054;&#1058;&#1063;&#1045;&#1058;&#1067;/&#1054;&#1090;&#1095;&#1077;&#1090;%20&#1054;&#1050;&#1069;/2023/&#1085;&#1086;&#1103;&#1073;&#1088;&#1100;%202023/&#1086;&#1090;&#1095;&#1077;&#1090;%20(&#1040;&#1074;&#1090;&#1086;&#1089;&#1086;&#1093;&#1088;&#1072;&#1085;&#1077;&#1085;&#1085;&#1099;&#1081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44;&#1045;&#1051;&#1067;/&#1047;&#1072;&#1084;&#1077;&#1089;&#1090;&#1080;&#1090;&#1077;&#1083;&#1100;%20&#1043;&#1044;%20&#1087;&#1086;%20&#1090;&#1088;&#1072;&#1085;&#1089;&#1087;&#1086;&#1088;&#1090;&#1091;/&#1059;&#1087;&#1088;&#1072;&#1074;&#1083;&#1077;&#1085;&#1080;&#1077;%20&#1087;&#1086;%20&#1090;&#1077;&#1093;&#1085;&#1086;&#1083;&#1086;&#1075;&#1080;&#1095;&#1077;&#1089;&#1082;&#1080;&#1084;%20&#1087;&#1088;&#1080;&#1089;&#1086;&#1077;&#1076;&#1080;&#1085;&#1077;&#1085;&#1080;&#1103;&#1084;/&#1054;&#1090;&#1076;&#1077;&#1083;%20&#1076;&#1086;&#1075;&#1086;&#1074;&#1086;&#1088;&#1086;&#1074;%20&#1080;%20&#1090;&#1077;&#1093;&#1085;&#1080;&#1095;&#1077;&#1089;&#1082;&#1080;&#1093;%20&#1091;&#1089;&#1083;&#1086;&#1074;&#1080;&#1081;/&#1054;&#1058;&#1063;&#1045;&#1058;&#1067;/&#1054;&#1090;&#1095;&#1077;&#1090;%20&#1054;&#1050;&#1069;/2023/&#1076;&#1077;&#1082;&#1072;&#1073;&#1088;&#1100;%202023/&#1086;&#1090;&#1095;&#1077;&#1090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и1С"/>
      <sheetName val="Договоры1С"/>
      <sheetName val="Аннулированные1С"/>
      <sheetName val="Акты1С"/>
      <sheetName val="отчет на сайт"/>
    </sheetNames>
    <sheetDataSet>
      <sheetData sheetId="0">
        <row r="4">
          <cell r="B4">
            <v>37</v>
          </cell>
          <cell r="C4">
            <v>457.5</v>
          </cell>
          <cell r="J4">
            <v>63</v>
          </cell>
          <cell r="K4">
            <v>877</v>
          </cell>
          <cell r="L4">
            <v>1</v>
          </cell>
          <cell r="M4">
            <v>15</v>
          </cell>
        </row>
        <row r="5">
          <cell r="B5">
            <v>7</v>
          </cell>
          <cell r="C5">
            <v>101</v>
          </cell>
          <cell r="D5">
            <v>1</v>
          </cell>
          <cell r="E5">
            <v>150</v>
          </cell>
          <cell r="J5">
            <v>15</v>
          </cell>
          <cell r="K5">
            <v>410.1</v>
          </cell>
          <cell r="L5">
            <v>4</v>
          </cell>
          <cell r="M5">
            <v>355</v>
          </cell>
        </row>
        <row r="6">
          <cell r="B6">
            <v>1</v>
          </cell>
          <cell r="C6">
            <v>530</v>
          </cell>
          <cell r="L6">
            <v>1</v>
          </cell>
          <cell r="M6">
            <v>170</v>
          </cell>
        </row>
        <row r="7">
          <cell r="L7">
            <v>1</v>
          </cell>
          <cell r="M7">
            <v>3590</v>
          </cell>
        </row>
        <row r="11">
          <cell r="J11">
            <v>4</v>
          </cell>
          <cell r="K11">
            <v>57</v>
          </cell>
        </row>
        <row r="18">
          <cell r="B18">
            <v>4</v>
          </cell>
          <cell r="C18">
            <v>32</v>
          </cell>
          <cell r="J18">
            <v>3</v>
          </cell>
          <cell r="K18">
            <v>32</v>
          </cell>
        </row>
        <row r="32">
          <cell r="B32">
            <v>15</v>
          </cell>
          <cell r="C32">
            <v>135.24</v>
          </cell>
          <cell r="J32">
            <v>40</v>
          </cell>
          <cell r="K32">
            <v>437</v>
          </cell>
        </row>
        <row r="33">
          <cell r="B33">
            <v>3</v>
          </cell>
          <cell r="C33">
            <v>91.28</v>
          </cell>
          <cell r="J33">
            <v>10</v>
          </cell>
          <cell r="K33">
            <v>392.2</v>
          </cell>
          <cell r="L33">
            <v>1</v>
          </cell>
          <cell r="M33">
            <v>60</v>
          </cell>
        </row>
        <row r="34">
          <cell r="J34">
            <v>1</v>
          </cell>
          <cell r="K34">
            <v>93.42</v>
          </cell>
        </row>
        <row r="35">
          <cell r="B35">
            <v>1</v>
          </cell>
          <cell r="C35">
            <v>1000</v>
          </cell>
        </row>
        <row r="39">
          <cell r="B39">
            <v>1</v>
          </cell>
          <cell r="C39">
            <v>5</v>
          </cell>
        </row>
        <row r="46">
          <cell r="B46">
            <v>11</v>
          </cell>
          <cell r="C46">
            <v>106</v>
          </cell>
          <cell r="J46">
            <v>32</v>
          </cell>
          <cell r="K46">
            <v>293</v>
          </cell>
        </row>
        <row r="47">
          <cell r="B47">
            <v>5</v>
          </cell>
          <cell r="C47">
            <v>185</v>
          </cell>
          <cell r="J47">
            <v>5</v>
          </cell>
          <cell r="K47">
            <v>140</v>
          </cell>
          <cell r="L47">
            <v>1</v>
          </cell>
          <cell r="M47">
            <v>150</v>
          </cell>
        </row>
        <row r="48">
          <cell r="B48">
            <v>1</v>
          </cell>
          <cell r="C48">
            <v>150</v>
          </cell>
          <cell r="L48">
            <v>2</v>
          </cell>
          <cell r="M48">
            <v>650</v>
          </cell>
        </row>
        <row r="49">
          <cell r="J49">
            <v>1</v>
          </cell>
          <cell r="K49">
            <v>3000</v>
          </cell>
        </row>
        <row r="60">
          <cell r="B60">
            <v>44</v>
          </cell>
          <cell r="C60">
            <v>466.3</v>
          </cell>
          <cell r="J60">
            <v>29</v>
          </cell>
          <cell r="K60">
            <v>277</v>
          </cell>
        </row>
        <row r="61">
          <cell r="B61">
            <v>3</v>
          </cell>
          <cell r="C61">
            <v>105</v>
          </cell>
          <cell r="J61">
            <v>2</v>
          </cell>
          <cell r="K61">
            <v>132</v>
          </cell>
        </row>
        <row r="67">
          <cell r="B67">
            <v>1</v>
          </cell>
          <cell r="C67">
            <v>7.6</v>
          </cell>
        </row>
        <row r="68">
          <cell r="B68">
            <v>1</v>
          </cell>
          <cell r="C68">
            <v>13</v>
          </cell>
        </row>
        <row r="74">
          <cell r="B74">
            <v>34</v>
          </cell>
          <cell r="C74">
            <v>304</v>
          </cell>
          <cell r="J74">
            <v>18</v>
          </cell>
          <cell r="K74">
            <v>143</v>
          </cell>
        </row>
        <row r="75">
          <cell r="B75">
            <v>3</v>
          </cell>
          <cell r="C75">
            <v>65</v>
          </cell>
          <cell r="J75">
            <v>5</v>
          </cell>
          <cell r="K75">
            <v>68.900000000000006</v>
          </cell>
        </row>
        <row r="76">
          <cell r="B76">
            <v>2</v>
          </cell>
          <cell r="C76">
            <v>302</v>
          </cell>
          <cell r="D76">
            <v>1</v>
          </cell>
          <cell r="E76">
            <v>300</v>
          </cell>
          <cell r="L76">
            <v>1</v>
          </cell>
          <cell r="M76">
            <v>45</v>
          </cell>
        </row>
      </sheetData>
      <sheetData sheetId="1">
        <row r="4">
          <cell r="B4">
            <v>35</v>
          </cell>
          <cell r="C4">
            <v>461.5</v>
          </cell>
          <cell r="H4">
            <v>30</v>
          </cell>
          <cell r="I4">
            <v>348</v>
          </cell>
        </row>
        <row r="5">
          <cell r="B5">
            <v>3</v>
          </cell>
          <cell r="C5">
            <v>50</v>
          </cell>
          <cell r="H5">
            <v>3</v>
          </cell>
          <cell r="I5">
            <v>50</v>
          </cell>
        </row>
        <row r="6">
          <cell r="D6">
            <v>1</v>
          </cell>
          <cell r="E6">
            <v>40</v>
          </cell>
        </row>
        <row r="11">
          <cell r="H11">
            <v>1</v>
          </cell>
          <cell r="I11">
            <v>15</v>
          </cell>
        </row>
        <row r="18">
          <cell r="B18">
            <v>3</v>
          </cell>
          <cell r="C18">
            <v>26</v>
          </cell>
          <cell r="H18">
            <v>2</v>
          </cell>
          <cell r="I18">
            <v>15</v>
          </cell>
        </row>
        <row r="32">
          <cell r="B32">
            <v>10</v>
          </cell>
          <cell r="C32">
            <v>75.239999999999995</v>
          </cell>
          <cell r="H32">
            <v>10</v>
          </cell>
          <cell r="I32">
            <v>99</v>
          </cell>
        </row>
        <row r="33">
          <cell r="B33">
            <v>2</v>
          </cell>
          <cell r="C33">
            <v>42</v>
          </cell>
          <cell r="H33">
            <v>2</v>
          </cell>
          <cell r="I33">
            <v>80</v>
          </cell>
        </row>
        <row r="40">
          <cell r="H40">
            <v>1</v>
          </cell>
          <cell r="I40">
            <v>135</v>
          </cell>
        </row>
        <row r="46">
          <cell r="B46">
            <v>1</v>
          </cell>
          <cell r="C46">
            <v>7</v>
          </cell>
          <cell r="H46">
            <v>10</v>
          </cell>
          <cell r="I46">
            <v>109.5</v>
          </cell>
        </row>
        <row r="47">
          <cell r="B47">
            <v>3</v>
          </cell>
          <cell r="C47">
            <v>140</v>
          </cell>
          <cell r="H47">
            <v>6</v>
          </cell>
          <cell r="I47">
            <v>270</v>
          </cell>
          <cell r="J47">
            <v>1</v>
          </cell>
          <cell r="K47">
            <v>150</v>
          </cell>
        </row>
        <row r="60">
          <cell r="B60">
            <v>57</v>
          </cell>
          <cell r="C60">
            <v>407.7</v>
          </cell>
          <cell r="H60">
            <v>20</v>
          </cell>
          <cell r="I60">
            <v>223</v>
          </cell>
        </row>
        <row r="61">
          <cell r="B61">
            <v>1</v>
          </cell>
          <cell r="C61">
            <v>13</v>
          </cell>
        </row>
        <row r="62">
          <cell r="J62">
            <v>1</v>
          </cell>
          <cell r="K62">
            <v>434</v>
          </cell>
        </row>
        <row r="67">
          <cell r="B67">
            <v>1</v>
          </cell>
          <cell r="C67">
            <v>7.6</v>
          </cell>
        </row>
        <row r="74">
          <cell r="B74">
            <v>20</v>
          </cell>
          <cell r="C74">
            <v>207</v>
          </cell>
          <cell r="H74">
            <v>8</v>
          </cell>
          <cell r="I74">
            <v>71</v>
          </cell>
        </row>
        <row r="75">
          <cell r="B75">
            <v>1</v>
          </cell>
          <cell r="C75">
            <v>15</v>
          </cell>
          <cell r="H75">
            <v>4</v>
          </cell>
          <cell r="I75">
            <v>131.25</v>
          </cell>
        </row>
        <row r="82">
          <cell r="B82">
            <v>1</v>
          </cell>
          <cell r="C82">
            <v>150</v>
          </cell>
        </row>
      </sheetData>
      <sheetData sheetId="2">
        <row r="3">
          <cell r="B3">
            <v>10</v>
          </cell>
        </row>
        <row r="4">
          <cell r="B4">
            <v>2</v>
          </cell>
        </row>
        <row r="5">
          <cell r="C5">
            <v>1</v>
          </cell>
        </row>
        <row r="9">
          <cell r="G9">
            <v>1</v>
          </cell>
        </row>
        <row r="14">
          <cell r="B14">
            <v>2</v>
          </cell>
        </row>
        <row r="25">
          <cell r="G25">
            <v>5</v>
          </cell>
        </row>
        <row r="26">
          <cell r="G26">
            <v>1</v>
          </cell>
        </row>
        <row r="37">
          <cell r="G37">
            <v>1</v>
          </cell>
        </row>
        <row r="48">
          <cell r="B48">
            <v>9</v>
          </cell>
          <cell r="G48">
            <v>1</v>
          </cell>
        </row>
        <row r="49">
          <cell r="B49">
            <v>2</v>
          </cell>
          <cell r="G49">
            <v>1</v>
          </cell>
        </row>
        <row r="50">
          <cell r="G50">
            <v>3</v>
          </cell>
        </row>
        <row r="59">
          <cell r="B59">
            <v>8</v>
          </cell>
          <cell r="G59">
            <v>3</v>
          </cell>
        </row>
        <row r="60">
          <cell r="B60">
            <v>1</v>
          </cell>
          <cell r="G60">
            <v>2</v>
          </cell>
        </row>
        <row r="61">
          <cell r="B61">
            <v>1</v>
          </cell>
        </row>
      </sheetData>
      <sheetData sheetId="3">
        <row r="4">
          <cell r="B4">
            <v>27</v>
          </cell>
          <cell r="C4">
            <v>329.5</v>
          </cell>
          <cell r="J4">
            <v>115</v>
          </cell>
          <cell r="K4">
            <v>1284</v>
          </cell>
        </row>
        <row r="5">
          <cell r="B5">
            <v>13</v>
          </cell>
          <cell r="C5">
            <v>909</v>
          </cell>
          <cell r="J5">
            <v>29</v>
          </cell>
          <cell r="K5">
            <v>538</v>
          </cell>
        </row>
        <row r="6">
          <cell r="B6">
            <v>2</v>
          </cell>
          <cell r="C6">
            <v>600</v>
          </cell>
        </row>
        <row r="11">
          <cell r="J11">
            <v>3</v>
          </cell>
          <cell r="K11">
            <v>45</v>
          </cell>
        </row>
        <row r="12">
          <cell r="J12">
            <v>2</v>
          </cell>
          <cell r="K12">
            <v>100</v>
          </cell>
          <cell r="L12">
            <v>1</v>
          </cell>
          <cell r="M12">
            <v>70</v>
          </cell>
        </row>
        <row r="18">
          <cell r="B18">
            <v>8</v>
          </cell>
          <cell r="C18">
            <v>71</v>
          </cell>
          <cell r="J18">
            <v>1</v>
          </cell>
          <cell r="K18">
            <v>4</v>
          </cell>
        </row>
        <row r="19">
          <cell r="B19">
            <v>1</v>
          </cell>
          <cell r="C19">
            <v>15</v>
          </cell>
        </row>
        <row r="20">
          <cell r="L20">
            <v>1</v>
          </cell>
          <cell r="M20">
            <v>250</v>
          </cell>
        </row>
        <row r="32">
          <cell r="B32">
            <v>3</v>
          </cell>
          <cell r="C32">
            <v>20.399999999999999</v>
          </cell>
          <cell r="J32">
            <v>11</v>
          </cell>
          <cell r="K32">
            <v>150</v>
          </cell>
        </row>
        <row r="33">
          <cell r="B33">
            <v>1</v>
          </cell>
          <cell r="C33">
            <v>133.37</v>
          </cell>
          <cell r="J33">
            <v>4</v>
          </cell>
          <cell r="K33">
            <v>121</v>
          </cell>
        </row>
        <row r="40">
          <cell r="J40">
            <v>1</v>
          </cell>
          <cell r="K40">
            <v>150</v>
          </cell>
        </row>
        <row r="41">
          <cell r="D41">
            <v>1</v>
          </cell>
          <cell r="E41">
            <v>200</v>
          </cell>
        </row>
        <row r="46">
          <cell r="B46">
            <v>22</v>
          </cell>
          <cell r="C46">
            <v>199</v>
          </cell>
          <cell r="J46">
            <v>48</v>
          </cell>
          <cell r="K46">
            <v>502.32</v>
          </cell>
        </row>
        <row r="47">
          <cell r="J47">
            <v>8</v>
          </cell>
          <cell r="K47">
            <v>335</v>
          </cell>
        </row>
        <row r="49">
          <cell r="D49">
            <v>1</v>
          </cell>
          <cell r="E49">
            <v>800</v>
          </cell>
        </row>
        <row r="53">
          <cell r="J53">
            <v>1</v>
          </cell>
          <cell r="K53">
            <v>15</v>
          </cell>
        </row>
        <row r="60">
          <cell r="B60">
            <v>39</v>
          </cell>
          <cell r="C60">
            <v>310.64999999999998</v>
          </cell>
          <cell r="J60">
            <v>25</v>
          </cell>
          <cell r="K60">
            <v>298</v>
          </cell>
        </row>
        <row r="61">
          <cell r="B61">
            <v>4</v>
          </cell>
          <cell r="C61">
            <v>83</v>
          </cell>
          <cell r="D61">
            <v>1</v>
          </cell>
          <cell r="E61">
            <v>60</v>
          </cell>
          <cell r="J61">
            <v>4</v>
          </cell>
          <cell r="K61">
            <v>220</v>
          </cell>
        </row>
        <row r="68">
          <cell r="J68">
            <v>1</v>
          </cell>
          <cell r="K68">
            <v>30</v>
          </cell>
        </row>
        <row r="74">
          <cell r="B74">
            <v>26</v>
          </cell>
          <cell r="C74">
            <v>234.5</v>
          </cell>
          <cell r="J74">
            <v>6</v>
          </cell>
          <cell r="K74">
            <v>46</v>
          </cell>
        </row>
        <row r="75">
          <cell r="B75">
            <v>15</v>
          </cell>
          <cell r="C75">
            <v>408.5</v>
          </cell>
          <cell r="J75">
            <v>1</v>
          </cell>
          <cell r="K75">
            <v>15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и1С"/>
      <sheetName val="Договоры1С"/>
      <sheetName val="Аннулированные1С"/>
      <sheetName val="Акты1С"/>
      <sheetName val="отчет на сайт"/>
    </sheetNames>
    <sheetDataSet>
      <sheetData sheetId="0">
        <row r="4">
          <cell r="B4">
            <v>35</v>
          </cell>
          <cell r="C4">
            <v>403.7</v>
          </cell>
          <cell r="J4">
            <v>73</v>
          </cell>
          <cell r="K4">
            <v>874</v>
          </cell>
          <cell r="L4">
            <v>1</v>
          </cell>
          <cell r="M4">
            <v>15</v>
          </cell>
        </row>
        <row r="5">
          <cell r="B5">
            <v>11</v>
          </cell>
          <cell r="C5">
            <v>350</v>
          </cell>
          <cell r="J5">
            <v>17</v>
          </cell>
          <cell r="K5">
            <v>445</v>
          </cell>
        </row>
        <row r="6">
          <cell r="L6">
            <v>1</v>
          </cell>
          <cell r="M6">
            <v>650</v>
          </cell>
        </row>
        <row r="7">
          <cell r="D7">
            <v>1</v>
          </cell>
          <cell r="E7">
            <v>300</v>
          </cell>
        </row>
        <row r="12">
          <cell r="J12">
            <v>2</v>
          </cell>
          <cell r="K12">
            <v>300</v>
          </cell>
        </row>
        <row r="18">
          <cell r="B18">
            <v>6</v>
          </cell>
          <cell r="C18">
            <v>61</v>
          </cell>
          <cell r="J18">
            <v>2</v>
          </cell>
          <cell r="K18">
            <v>22</v>
          </cell>
        </row>
        <row r="19">
          <cell r="B19">
            <v>1</v>
          </cell>
          <cell r="C19">
            <v>20</v>
          </cell>
        </row>
        <row r="32">
          <cell r="B32">
            <v>11</v>
          </cell>
          <cell r="C32">
            <v>65</v>
          </cell>
          <cell r="J32">
            <v>50</v>
          </cell>
          <cell r="K32">
            <v>538</v>
          </cell>
        </row>
        <row r="33">
          <cell r="B33">
            <v>3</v>
          </cell>
          <cell r="C33">
            <v>111.28</v>
          </cell>
          <cell r="D33">
            <v>1</v>
          </cell>
          <cell r="E33">
            <v>40</v>
          </cell>
          <cell r="J33">
            <v>13</v>
          </cell>
          <cell r="K33">
            <v>293</v>
          </cell>
        </row>
        <row r="34">
          <cell r="J34">
            <v>1</v>
          </cell>
          <cell r="K34">
            <v>205</v>
          </cell>
        </row>
        <row r="40">
          <cell r="J40">
            <v>2</v>
          </cell>
          <cell r="K40">
            <v>200</v>
          </cell>
        </row>
        <row r="46">
          <cell r="B46">
            <v>63</v>
          </cell>
          <cell r="C46">
            <v>571</v>
          </cell>
          <cell r="J46">
            <v>31</v>
          </cell>
          <cell r="K46">
            <v>301</v>
          </cell>
        </row>
        <row r="47">
          <cell r="B47">
            <v>3</v>
          </cell>
          <cell r="C47">
            <v>36</v>
          </cell>
          <cell r="J47">
            <v>17</v>
          </cell>
          <cell r="K47">
            <v>672</v>
          </cell>
        </row>
        <row r="48">
          <cell r="D48">
            <v>2</v>
          </cell>
          <cell r="E48">
            <v>250</v>
          </cell>
          <cell r="J48">
            <v>2</v>
          </cell>
          <cell r="K48">
            <v>550</v>
          </cell>
          <cell r="L48">
            <v>2</v>
          </cell>
          <cell r="M48">
            <v>400</v>
          </cell>
        </row>
        <row r="49">
          <cell r="L49">
            <v>1</v>
          </cell>
          <cell r="M49">
            <v>1000</v>
          </cell>
        </row>
        <row r="54">
          <cell r="J54">
            <v>2</v>
          </cell>
          <cell r="K54">
            <v>200</v>
          </cell>
        </row>
        <row r="60">
          <cell r="B60">
            <v>42</v>
          </cell>
          <cell r="C60">
            <v>456</v>
          </cell>
          <cell r="J60">
            <v>17</v>
          </cell>
          <cell r="K60">
            <v>198</v>
          </cell>
        </row>
        <row r="61">
          <cell r="B61">
            <v>6</v>
          </cell>
          <cell r="C61">
            <v>268</v>
          </cell>
          <cell r="J61">
            <v>2</v>
          </cell>
          <cell r="K61">
            <v>45</v>
          </cell>
        </row>
        <row r="63">
          <cell r="L63">
            <v>1</v>
          </cell>
          <cell r="M63">
            <v>2500</v>
          </cell>
        </row>
        <row r="74">
          <cell r="B74">
            <v>53</v>
          </cell>
          <cell r="C74">
            <v>504</v>
          </cell>
          <cell r="J74">
            <v>19</v>
          </cell>
          <cell r="K74">
            <v>186</v>
          </cell>
        </row>
        <row r="75">
          <cell r="B75">
            <v>11</v>
          </cell>
          <cell r="C75">
            <v>321</v>
          </cell>
          <cell r="J75">
            <v>6</v>
          </cell>
          <cell r="K75">
            <v>246.5</v>
          </cell>
        </row>
      </sheetData>
      <sheetData sheetId="1">
        <row r="4">
          <cell r="B4">
            <v>13</v>
          </cell>
          <cell r="C4">
            <v>167</v>
          </cell>
          <cell r="H4">
            <v>18</v>
          </cell>
          <cell r="I4">
            <v>238</v>
          </cell>
          <cell r="J4">
            <v>1</v>
          </cell>
          <cell r="K4">
            <v>15</v>
          </cell>
        </row>
        <row r="5">
          <cell r="B5">
            <v>4</v>
          </cell>
          <cell r="C5">
            <v>106</v>
          </cell>
          <cell r="D5">
            <v>2</v>
          </cell>
          <cell r="E5">
            <v>213</v>
          </cell>
          <cell r="H5">
            <v>2</v>
          </cell>
          <cell r="I5">
            <v>160</v>
          </cell>
        </row>
        <row r="6">
          <cell r="J6">
            <v>1</v>
          </cell>
          <cell r="K6">
            <v>300</v>
          </cell>
        </row>
        <row r="7">
          <cell r="J7">
            <v>2</v>
          </cell>
          <cell r="K7">
            <v>1550</v>
          </cell>
        </row>
        <row r="18">
          <cell r="B18">
            <v>5</v>
          </cell>
          <cell r="C18">
            <v>56</v>
          </cell>
          <cell r="H18">
            <v>3</v>
          </cell>
          <cell r="I18">
            <v>32</v>
          </cell>
        </row>
        <row r="32">
          <cell r="B32">
            <v>13</v>
          </cell>
          <cell r="C32">
            <v>79</v>
          </cell>
          <cell r="H32">
            <v>26</v>
          </cell>
          <cell r="I32">
            <v>286</v>
          </cell>
        </row>
        <row r="33">
          <cell r="B33">
            <v>2</v>
          </cell>
          <cell r="C33">
            <v>66.7</v>
          </cell>
          <cell r="H33">
            <v>8</v>
          </cell>
          <cell r="I33">
            <v>269</v>
          </cell>
        </row>
        <row r="34">
          <cell r="H34">
            <v>1</v>
          </cell>
          <cell r="I34">
            <v>93.42</v>
          </cell>
        </row>
        <row r="40">
          <cell r="H40">
            <v>1</v>
          </cell>
          <cell r="I40">
            <v>100</v>
          </cell>
        </row>
        <row r="46">
          <cell r="B46">
            <v>21</v>
          </cell>
          <cell r="C46">
            <v>231</v>
          </cell>
          <cell r="H46">
            <v>16</v>
          </cell>
          <cell r="I46">
            <v>142.5</v>
          </cell>
        </row>
        <row r="47">
          <cell r="H47">
            <v>2</v>
          </cell>
          <cell r="I47">
            <v>135</v>
          </cell>
        </row>
        <row r="53">
          <cell r="H53">
            <v>1</v>
          </cell>
          <cell r="I53">
            <v>15</v>
          </cell>
        </row>
        <row r="54">
          <cell r="H54">
            <v>1</v>
          </cell>
          <cell r="I54">
            <v>35</v>
          </cell>
        </row>
        <row r="60">
          <cell r="B60">
            <v>25</v>
          </cell>
          <cell r="C60">
            <v>245</v>
          </cell>
          <cell r="H60">
            <v>16</v>
          </cell>
          <cell r="I60">
            <v>190</v>
          </cell>
        </row>
        <row r="61">
          <cell r="H61">
            <v>3</v>
          </cell>
          <cell r="I61">
            <v>125</v>
          </cell>
        </row>
        <row r="74">
          <cell r="B74">
            <v>25</v>
          </cell>
          <cell r="C74">
            <v>271</v>
          </cell>
          <cell r="H74">
            <v>9</v>
          </cell>
          <cell r="I74">
            <v>71</v>
          </cell>
        </row>
        <row r="75">
          <cell r="B75">
            <v>3</v>
          </cell>
          <cell r="C75">
            <v>40</v>
          </cell>
        </row>
        <row r="82">
          <cell r="H82">
            <v>1</v>
          </cell>
          <cell r="I82">
            <v>150</v>
          </cell>
        </row>
      </sheetData>
      <sheetData sheetId="2">
        <row r="3">
          <cell r="B3">
            <v>21</v>
          </cell>
        </row>
        <row r="4">
          <cell r="B4">
            <v>1</v>
          </cell>
        </row>
        <row r="5">
          <cell r="B5">
            <v>1</v>
          </cell>
        </row>
        <row r="14">
          <cell r="B14">
            <v>1</v>
          </cell>
        </row>
        <row r="25">
          <cell r="G25">
            <v>6</v>
          </cell>
        </row>
        <row r="26">
          <cell r="B26">
            <v>1</v>
          </cell>
          <cell r="G26">
            <v>3</v>
          </cell>
        </row>
        <row r="27">
          <cell r="G27">
            <v>1</v>
          </cell>
        </row>
        <row r="28">
          <cell r="G28">
            <v>2</v>
          </cell>
        </row>
        <row r="37">
          <cell r="G37">
            <v>1</v>
          </cell>
        </row>
        <row r="38">
          <cell r="G38">
            <v>1</v>
          </cell>
        </row>
        <row r="48">
          <cell r="B48">
            <v>1</v>
          </cell>
        </row>
        <row r="49">
          <cell r="B49">
            <v>1</v>
          </cell>
          <cell r="G49">
            <v>3</v>
          </cell>
        </row>
        <row r="59">
          <cell r="G59">
            <v>3</v>
          </cell>
        </row>
        <row r="60">
          <cell r="G60">
            <v>2</v>
          </cell>
        </row>
      </sheetData>
      <sheetData sheetId="3">
        <row r="4">
          <cell r="B4">
            <v>41</v>
          </cell>
          <cell r="C4">
            <v>504.5</v>
          </cell>
          <cell r="J4">
            <v>75</v>
          </cell>
          <cell r="K4">
            <v>990</v>
          </cell>
        </row>
        <row r="5">
          <cell r="B5">
            <v>9</v>
          </cell>
          <cell r="C5">
            <v>332</v>
          </cell>
          <cell r="D5">
            <v>2</v>
          </cell>
          <cell r="E5">
            <v>215</v>
          </cell>
          <cell r="J5">
            <v>7</v>
          </cell>
          <cell r="K5">
            <v>277</v>
          </cell>
          <cell r="L5">
            <v>4</v>
          </cell>
          <cell r="M5">
            <v>410</v>
          </cell>
        </row>
        <row r="6">
          <cell r="D6">
            <v>1</v>
          </cell>
          <cell r="E6">
            <v>357.69</v>
          </cell>
          <cell r="J6">
            <v>2</v>
          </cell>
          <cell r="K6">
            <v>530</v>
          </cell>
        </row>
        <row r="7">
          <cell r="D7">
            <v>1</v>
          </cell>
          <cell r="E7">
            <v>400</v>
          </cell>
        </row>
        <row r="18">
          <cell r="B18">
            <v>3</v>
          </cell>
          <cell r="C18">
            <v>28</v>
          </cell>
        </row>
        <row r="32">
          <cell r="B32">
            <v>30</v>
          </cell>
          <cell r="C32">
            <v>221.86</v>
          </cell>
          <cell r="J32">
            <v>45</v>
          </cell>
          <cell r="K32">
            <v>508</v>
          </cell>
        </row>
        <row r="33">
          <cell r="B33">
            <v>5</v>
          </cell>
          <cell r="C33">
            <v>120.16</v>
          </cell>
          <cell r="J33">
            <v>12</v>
          </cell>
          <cell r="K33">
            <v>309.10000000000002</v>
          </cell>
        </row>
        <row r="46">
          <cell r="B46">
            <v>60</v>
          </cell>
          <cell r="C46">
            <v>557.1</v>
          </cell>
          <cell r="J46">
            <v>23</v>
          </cell>
          <cell r="K46">
            <v>277</v>
          </cell>
        </row>
        <row r="47">
          <cell r="B47">
            <v>7</v>
          </cell>
          <cell r="C47">
            <v>366.8</v>
          </cell>
          <cell r="J47">
            <v>3</v>
          </cell>
          <cell r="K47">
            <v>90</v>
          </cell>
        </row>
        <row r="48">
          <cell r="D48">
            <v>1</v>
          </cell>
          <cell r="E48">
            <v>200</v>
          </cell>
        </row>
        <row r="60">
          <cell r="B60">
            <v>56</v>
          </cell>
          <cell r="C60">
            <v>460</v>
          </cell>
          <cell r="J60">
            <v>18</v>
          </cell>
          <cell r="K60">
            <v>226</v>
          </cell>
        </row>
        <row r="61">
          <cell r="B61">
            <v>6</v>
          </cell>
          <cell r="C61">
            <v>130</v>
          </cell>
          <cell r="J61">
            <v>3</v>
          </cell>
          <cell r="K61">
            <v>82.2</v>
          </cell>
          <cell r="L61">
            <v>1</v>
          </cell>
          <cell r="M61">
            <v>45</v>
          </cell>
        </row>
        <row r="67">
          <cell r="B67">
            <v>1</v>
          </cell>
          <cell r="C67">
            <v>7.6</v>
          </cell>
        </row>
        <row r="68">
          <cell r="B68">
            <v>1</v>
          </cell>
          <cell r="C68">
            <v>13</v>
          </cell>
        </row>
        <row r="74">
          <cell r="B74">
            <v>67</v>
          </cell>
          <cell r="C74">
            <v>736</v>
          </cell>
          <cell r="J74">
            <v>26</v>
          </cell>
          <cell r="K74">
            <v>247</v>
          </cell>
        </row>
        <row r="75">
          <cell r="B75">
            <v>12</v>
          </cell>
          <cell r="C75">
            <v>301.7</v>
          </cell>
          <cell r="J75">
            <v>3</v>
          </cell>
          <cell r="K75">
            <v>29</v>
          </cell>
        </row>
        <row r="76">
          <cell r="B76">
            <v>2</v>
          </cell>
          <cell r="C76">
            <v>500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и1С"/>
      <sheetName val="Договоры1С"/>
      <sheetName val="Аннулированные1С"/>
      <sheetName val="Акты1С"/>
      <sheetName val="отчет на сайт"/>
    </sheetNames>
    <sheetDataSet>
      <sheetData sheetId="0">
        <row r="4">
          <cell r="B4">
            <v>29</v>
          </cell>
          <cell r="C4">
            <v>366</v>
          </cell>
          <cell r="J4">
            <v>101</v>
          </cell>
          <cell r="K4">
            <v>1326</v>
          </cell>
          <cell r="L4">
            <v>1</v>
          </cell>
          <cell r="M4">
            <v>15</v>
          </cell>
        </row>
        <row r="5">
          <cell r="B5">
            <v>12</v>
          </cell>
          <cell r="C5">
            <v>316.58</v>
          </cell>
          <cell r="J5">
            <v>19</v>
          </cell>
          <cell r="K5">
            <v>630</v>
          </cell>
          <cell r="L5">
            <v>5</v>
          </cell>
          <cell r="M5">
            <v>535</v>
          </cell>
        </row>
        <row r="6">
          <cell r="B6">
            <v>2</v>
          </cell>
          <cell r="C6">
            <v>450</v>
          </cell>
          <cell r="D6">
            <v>1</v>
          </cell>
          <cell r="E6">
            <v>300</v>
          </cell>
          <cell r="J6">
            <v>2</v>
          </cell>
          <cell r="K6">
            <v>580</v>
          </cell>
          <cell r="L6">
            <v>2</v>
          </cell>
          <cell r="M6">
            <v>485</v>
          </cell>
        </row>
        <row r="7">
          <cell r="D7">
            <v>2</v>
          </cell>
          <cell r="E7">
            <v>900</v>
          </cell>
          <cell r="F7">
            <v>2</v>
          </cell>
          <cell r="G7">
            <v>430</v>
          </cell>
        </row>
        <row r="11">
          <cell r="B11">
            <v>1</v>
          </cell>
          <cell r="C11">
            <v>15</v>
          </cell>
          <cell r="J11">
            <v>1</v>
          </cell>
          <cell r="K11">
            <v>15</v>
          </cell>
        </row>
        <row r="12">
          <cell r="J12">
            <v>2</v>
          </cell>
          <cell r="K12">
            <v>195</v>
          </cell>
        </row>
        <row r="18">
          <cell r="B18">
            <v>12</v>
          </cell>
          <cell r="C18">
            <v>101</v>
          </cell>
          <cell r="J18">
            <v>4</v>
          </cell>
          <cell r="K18">
            <v>45</v>
          </cell>
        </row>
        <row r="19">
          <cell r="L19">
            <v>1</v>
          </cell>
          <cell r="M19">
            <v>150</v>
          </cell>
        </row>
        <row r="32">
          <cell r="B32">
            <v>16</v>
          </cell>
          <cell r="C32">
            <v>98.22</v>
          </cell>
          <cell r="J32">
            <v>36</v>
          </cell>
          <cell r="K32">
            <v>415</v>
          </cell>
        </row>
        <row r="33">
          <cell r="B33">
            <v>4</v>
          </cell>
          <cell r="C33">
            <v>143.30000000000001</v>
          </cell>
          <cell r="J33">
            <v>14</v>
          </cell>
          <cell r="K33">
            <v>395</v>
          </cell>
          <cell r="L33">
            <v>1</v>
          </cell>
          <cell r="M33">
            <v>60</v>
          </cell>
        </row>
        <row r="34">
          <cell r="B34">
            <v>1</v>
          </cell>
          <cell r="C34">
            <v>109</v>
          </cell>
        </row>
        <row r="46">
          <cell r="B46">
            <v>39</v>
          </cell>
          <cell r="C46">
            <v>314.52</v>
          </cell>
          <cell r="J46">
            <v>17</v>
          </cell>
          <cell r="K46">
            <v>172.5</v>
          </cell>
        </row>
        <row r="47">
          <cell r="B47">
            <v>1</v>
          </cell>
          <cell r="C47">
            <v>50</v>
          </cell>
          <cell r="J47">
            <v>10</v>
          </cell>
          <cell r="K47">
            <v>318</v>
          </cell>
        </row>
        <row r="48">
          <cell r="D48">
            <v>1</v>
          </cell>
          <cell r="E48">
            <v>600</v>
          </cell>
          <cell r="J48">
            <v>1</v>
          </cell>
          <cell r="K48">
            <v>380</v>
          </cell>
        </row>
        <row r="60">
          <cell r="B60">
            <v>61</v>
          </cell>
          <cell r="C60">
            <v>583.70000000000005</v>
          </cell>
          <cell r="J60">
            <v>24</v>
          </cell>
          <cell r="K60">
            <v>273.5</v>
          </cell>
        </row>
        <row r="61">
          <cell r="B61">
            <v>6</v>
          </cell>
          <cell r="C61">
            <v>213.94</v>
          </cell>
          <cell r="J61">
            <v>3</v>
          </cell>
          <cell r="K61">
            <v>125</v>
          </cell>
        </row>
        <row r="62">
          <cell r="J62">
            <v>1</v>
          </cell>
          <cell r="K62">
            <v>185.3</v>
          </cell>
        </row>
        <row r="74">
          <cell r="B74">
            <v>40</v>
          </cell>
          <cell r="C74">
            <v>423</v>
          </cell>
          <cell r="J74">
            <v>17</v>
          </cell>
          <cell r="K74">
            <v>152</v>
          </cell>
        </row>
        <row r="75">
          <cell r="B75">
            <v>9</v>
          </cell>
          <cell r="C75">
            <v>263.7</v>
          </cell>
          <cell r="J75">
            <v>4</v>
          </cell>
          <cell r="K75">
            <v>70</v>
          </cell>
          <cell r="L75">
            <v>1</v>
          </cell>
          <cell r="M75">
            <v>150</v>
          </cell>
        </row>
      </sheetData>
      <sheetData sheetId="1">
        <row r="4">
          <cell r="B4">
            <v>15</v>
          </cell>
          <cell r="C4">
            <v>187</v>
          </cell>
          <cell r="H4">
            <v>23</v>
          </cell>
          <cell r="I4">
            <v>283</v>
          </cell>
        </row>
        <row r="5">
          <cell r="B5">
            <v>11</v>
          </cell>
          <cell r="C5">
            <v>296.63</v>
          </cell>
          <cell r="H5">
            <v>1</v>
          </cell>
          <cell r="I5">
            <v>57</v>
          </cell>
        </row>
        <row r="6">
          <cell r="D6">
            <v>1</v>
          </cell>
          <cell r="E6">
            <v>350</v>
          </cell>
          <cell r="H6">
            <v>2</v>
          </cell>
          <cell r="I6">
            <v>308</v>
          </cell>
          <cell r="J6">
            <v>1</v>
          </cell>
          <cell r="K6">
            <v>480</v>
          </cell>
        </row>
        <row r="7">
          <cell r="D7">
            <v>1</v>
          </cell>
          <cell r="E7">
            <v>65.099999999999994</v>
          </cell>
        </row>
        <row r="11">
          <cell r="H11">
            <v>2</v>
          </cell>
          <cell r="I11">
            <v>30</v>
          </cell>
          <cell r="J11">
            <v>1</v>
          </cell>
          <cell r="K11">
            <v>15</v>
          </cell>
        </row>
        <row r="12">
          <cell r="H12">
            <v>2</v>
          </cell>
          <cell r="I12">
            <v>300</v>
          </cell>
        </row>
        <row r="18">
          <cell r="B18">
            <v>7</v>
          </cell>
          <cell r="C18">
            <v>41</v>
          </cell>
          <cell r="H18">
            <v>6</v>
          </cell>
          <cell r="I18">
            <v>67</v>
          </cell>
        </row>
        <row r="32">
          <cell r="B32">
            <v>16</v>
          </cell>
          <cell r="C32">
            <v>99.22</v>
          </cell>
          <cell r="H32">
            <v>26</v>
          </cell>
          <cell r="I32">
            <v>260</v>
          </cell>
        </row>
        <row r="33">
          <cell r="B33">
            <v>1</v>
          </cell>
          <cell r="C33">
            <v>49.28</v>
          </cell>
          <cell r="H33">
            <v>6</v>
          </cell>
          <cell r="I33">
            <v>230</v>
          </cell>
        </row>
        <row r="40">
          <cell r="H40">
            <v>1</v>
          </cell>
          <cell r="I40">
            <v>100</v>
          </cell>
        </row>
        <row r="46">
          <cell r="B46">
            <v>56</v>
          </cell>
          <cell r="C46">
            <v>471</v>
          </cell>
          <cell r="H46">
            <v>25</v>
          </cell>
          <cell r="I46">
            <v>221</v>
          </cell>
        </row>
        <row r="47">
          <cell r="B47">
            <v>2</v>
          </cell>
          <cell r="C47">
            <v>80</v>
          </cell>
          <cell r="H47">
            <v>10</v>
          </cell>
          <cell r="I47">
            <v>179</v>
          </cell>
        </row>
        <row r="48">
          <cell r="B48">
            <v>1</v>
          </cell>
          <cell r="C48">
            <v>180</v>
          </cell>
          <cell r="J48">
            <v>1</v>
          </cell>
          <cell r="K48">
            <v>420</v>
          </cell>
        </row>
        <row r="60">
          <cell r="B60">
            <v>45</v>
          </cell>
          <cell r="C60">
            <v>417.7</v>
          </cell>
          <cell r="H60">
            <v>24</v>
          </cell>
          <cell r="I60">
            <v>252.5</v>
          </cell>
        </row>
        <row r="61">
          <cell r="B61">
            <v>7</v>
          </cell>
          <cell r="C61">
            <v>304.94</v>
          </cell>
          <cell r="H61">
            <v>2</v>
          </cell>
          <cell r="I61">
            <v>100</v>
          </cell>
        </row>
        <row r="63">
          <cell r="B63">
            <v>1</v>
          </cell>
          <cell r="C63">
            <v>230</v>
          </cell>
        </row>
        <row r="74">
          <cell r="B74">
            <v>47</v>
          </cell>
          <cell r="C74">
            <v>490</v>
          </cell>
          <cell r="H74">
            <v>10</v>
          </cell>
          <cell r="I74">
            <v>91</v>
          </cell>
        </row>
        <row r="75">
          <cell r="B75">
            <v>5</v>
          </cell>
          <cell r="C75">
            <v>155</v>
          </cell>
        </row>
        <row r="76">
          <cell r="D76">
            <v>2</v>
          </cell>
          <cell r="E76">
            <v>510</v>
          </cell>
        </row>
      </sheetData>
      <sheetData sheetId="2">
        <row r="3">
          <cell r="B3">
            <v>3</v>
          </cell>
          <cell r="G3">
            <v>6</v>
          </cell>
        </row>
        <row r="4">
          <cell r="B4">
            <v>8</v>
          </cell>
        </row>
        <row r="6">
          <cell r="C6">
            <v>1</v>
          </cell>
        </row>
        <row r="14">
          <cell r="B14">
            <v>4</v>
          </cell>
        </row>
        <row r="15">
          <cell r="B15">
            <v>1</v>
          </cell>
        </row>
        <row r="25">
          <cell r="G25">
            <v>11</v>
          </cell>
        </row>
        <row r="26">
          <cell r="G26">
            <v>2</v>
          </cell>
        </row>
        <row r="37">
          <cell r="B37">
            <v>5</v>
          </cell>
          <cell r="G37">
            <v>7</v>
          </cell>
        </row>
        <row r="38">
          <cell r="G38">
            <v>4</v>
          </cell>
        </row>
        <row r="39">
          <cell r="H39">
            <v>2</v>
          </cell>
        </row>
        <row r="48">
          <cell r="B48">
            <v>8</v>
          </cell>
        </row>
        <row r="49">
          <cell r="B49">
            <v>1</v>
          </cell>
          <cell r="G49">
            <v>2</v>
          </cell>
        </row>
        <row r="50">
          <cell r="G50">
            <v>1</v>
          </cell>
        </row>
        <row r="51">
          <cell r="H51">
            <v>1</v>
          </cell>
        </row>
        <row r="59">
          <cell r="B59">
            <v>20</v>
          </cell>
          <cell r="G59">
            <v>3</v>
          </cell>
        </row>
        <row r="60">
          <cell r="G60">
            <v>1</v>
          </cell>
        </row>
        <row r="65">
          <cell r="B65">
            <v>1</v>
          </cell>
        </row>
      </sheetData>
      <sheetData sheetId="3">
        <row r="4">
          <cell r="B4">
            <v>17</v>
          </cell>
          <cell r="C4">
            <v>221</v>
          </cell>
          <cell r="J4">
            <v>61</v>
          </cell>
          <cell r="K4">
            <v>718</v>
          </cell>
          <cell r="L4">
            <v>1</v>
          </cell>
          <cell r="M4">
            <v>15</v>
          </cell>
        </row>
        <row r="5">
          <cell r="B5">
            <v>9</v>
          </cell>
          <cell r="C5">
            <v>250</v>
          </cell>
          <cell r="J5">
            <v>14</v>
          </cell>
          <cell r="K5">
            <v>347.3</v>
          </cell>
          <cell r="L5">
            <v>1</v>
          </cell>
          <cell r="M5">
            <v>30</v>
          </cell>
        </row>
        <row r="6">
          <cell r="B6">
            <v>1</v>
          </cell>
          <cell r="C6">
            <v>147.80000000000001</v>
          </cell>
          <cell r="L6">
            <v>1</v>
          </cell>
          <cell r="M6">
            <v>344</v>
          </cell>
        </row>
        <row r="11">
          <cell r="J11">
            <v>1</v>
          </cell>
          <cell r="K11">
            <v>15</v>
          </cell>
        </row>
        <row r="18">
          <cell r="B18">
            <v>6</v>
          </cell>
          <cell r="C18">
            <v>45</v>
          </cell>
        </row>
        <row r="32">
          <cell r="B32">
            <v>16</v>
          </cell>
          <cell r="C32">
            <v>133.02000000000001</v>
          </cell>
          <cell r="J32">
            <v>18</v>
          </cell>
          <cell r="K32">
            <v>210</v>
          </cell>
        </row>
        <row r="33">
          <cell r="B33">
            <v>2</v>
          </cell>
          <cell r="C33">
            <v>66.7</v>
          </cell>
          <cell r="J33">
            <v>5</v>
          </cell>
          <cell r="K33">
            <v>141</v>
          </cell>
        </row>
        <row r="40">
          <cell r="J40">
            <v>1</v>
          </cell>
          <cell r="K40">
            <v>100</v>
          </cell>
        </row>
        <row r="46">
          <cell r="B46">
            <v>64</v>
          </cell>
          <cell r="C46">
            <v>576.5</v>
          </cell>
          <cell r="J46">
            <v>8</v>
          </cell>
          <cell r="K46">
            <v>56.91</v>
          </cell>
        </row>
        <row r="47">
          <cell r="B47">
            <v>5</v>
          </cell>
          <cell r="C47">
            <v>127</v>
          </cell>
          <cell r="D47">
            <v>1</v>
          </cell>
          <cell r="E47">
            <v>84</v>
          </cell>
        </row>
        <row r="49">
          <cell r="L49">
            <v>1</v>
          </cell>
          <cell r="M49">
            <v>800</v>
          </cell>
        </row>
        <row r="54">
          <cell r="J54">
            <v>1</v>
          </cell>
          <cell r="K54">
            <v>35</v>
          </cell>
        </row>
        <row r="60">
          <cell r="B60">
            <v>50</v>
          </cell>
          <cell r="C60">
            <v>502</v>
          </cell>
          <cell r="J60">
            <v>7</v>
          </cell>
          <cell r="K60">
            <v>105</v>
          </cell>
        </row>
        <row r="61">
          <cell r="B61">
            <v>2</v>
          </cell>
          <cell r="C61">
            <v>24</v>
          </cell>
          <cell r="D61">
            <v>1</v>
          </cell>
          <cell r="E61">
            <v>41</v>
          </cell>
          <cell r="J61">
            <v>1</v>
          </cell>
          <cell r="K61">
            <v>150</v>
          </cell>
        </row>
        <row r="74">
          <cell r="B74">
            <v>11</v>
          </cell>
          <cell r="C74">
            <v>89</v>
          </cell>
          <cell r="J74">
            <v>6</v>
          </cell>
          <cell r="K74">
            <v>75</v>
          </cell>
        </row>
        <row r="75">
          <cell r="B75">
            <v>6</v>
          </cell>
          <cell r="C75">
            <v>220</v>
          </cell>
        </row>
        <row r="76">
          <cell r="B76">
            <v>1</v>
          </cell>
          <cell r="C76">
            <v>300</v>
          </cell>
        </row>
        <row r="81">
          <cell r="B81">
            <v>1</v>
          </cell>
          <cell r="C81">
            <v>5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0"/>
  <sheetViews>
    <sheetView workbookViewId="0">
      <selection activeCell="K4" sqref="K4"/>
    </sheetView>
  </sheetViews>
  <sheetFormatPr defaultRowHeight="15" x14ac:dyDescent="0.25"/>
  <cols>
    <col min="2" max="2" width="11" customWidth="1"/>
    <col min="3" max="3" width="12.5703125" customWidth="1"/>
    <col min="4" max="4" width="12.28515625" customWidth="1"/>
    <col min="5" max="5" width="10.7109375" customWidth="1"/>
    <col min="6" max="6" width="12.5703125" customWidth="1"/>
    <col min="7" max="7" width="19.28515625" customWidth="1"/>
    <col min="8" max="8" width="16.28515625" customWidth="1"/>
  </cols>
  <sheetData>
    <row r="1" spans="1:8" ht="67.900000000000006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</row>
    <row r="2" spans="1:8" ht="15.75" x14ac:dyDescent="0.25">
      <c r="A2" s="1"/>
      <c r="B2" s="2"/>
      <c r="C2" s="3"/>
      <c r="D2" s="2"/>
      <c r="E2" s="3"/>
      <c r="F2" s="2"/>
      <c r="G2" s="2"/>
      <c r="H2" s="3"/>
    </row>
    <row r="3" spans="1:8" ht="51.6" customHeight="1" x14ac:dyDescent="0.25">
      <c r="A3" s="4"/>
      <c r="B3" s="34" t="s">
        <v>1</v>
      </c>
      <c r="C3" s="35"/>
      <c r="D3" s="34" t="s">
        <v>2</v>
      </c>
      <c r="E3" s="35"/>
      <c r="F3" s="36" t="s">
        <v>3</v>
      </c>
      <c r="G3" s="34" t="s">
        <v>19</v>
      </c>
      <c r="H3" s="35"/>
    </row>
    <row r="4" spans="1:8" ht="54.6" customHeight="1" x14ac:dyDescent="0.25">
      <c r="A4" s="5" t="s">
        <v>21</v>
      </c>
      <c r="B4" s="6" t="s">
        <v>4</v>
      </c>
      <c r="C4" s="7" t="s">
        <v>5</v>
      </c>
      <c r="D4" s="6" t="s">
        <v>6</v>
      </c>
      <c r="E4" s="7" t="s">
        <v>7</v>
      </c>
      <c r="F4" s="37"/>
      <c r="G4" s="6" t="s">
        <v>6</v>
      </c>
      <c r="H4" s="7" t="s">
        <v>7</v>
      </c>
    </row>
    <row r="5" spans="1:8" ht="15.75" x14ac:dyDescent="0.25">
      <c r="A5" s="15" t="s">
        <v>20</v>
      </c>
      <c r="B5" s="16">
        <v>301</v>
      </c>
      <c r="C5" s="17">
        <v>11004.720000000001</v>
      </c>
      <c r="D5" s="16">
        <v>305</v>
      </c>
      <c r="E5" s="17">
        <v>4994.74</v>
      </c>
      <c r="F5" s="16">
        <v>30</v>
      </c>
      <c r="G5" s="16">
        <v>234</v>
      </c>
      <c r="H5" s="17">
        <v>3999.4</v>
      </c>
    </row>
    <row r="6" spans="1:8" ht="15.75" x14ac:dyDescent="0.25">
      <c r="A6" s="13" t="s">
        <v>8</v>
      </c>
      <c r="B6" s="8">
        <v>50</v>
      </c>
      <c r="C6" s="9">
        <v>1303</v>
      </c>
      <c r="D6" s="8">
        <v>15</v>
      </c>
      <c r="E6" s="9">
        <v>420.24</v>
      </c>
      <c r="F6" s="8">
        <v>19</v>
      </c>
      <c r="G6" s="8">
        <v>17</v>
      </c>
      <c r="H6" s="9">
        <v>319.5</v>
      </c>
    </row>
    <row r="7" spans="1:8" ht="15.75" x14ac:dyDescent="0.25">
      <c r="A7" s="13" t="s">
        <v>22</v>
      </c>
      <c r="B7" s="8">
        <v>21</v>
      </c>
      <c r="C7" s="9">
        <v>1710</v>
      </c>
      <c r="D7" s="8">
        <v>55</v>
      </c>
      <c r="E7" s="9">
        <v>640</v>
      </c>
      <c r="F7" s="8">
        <v>0</v>
      </c>
      <c r="G7" s="8">
        <v>16</v>
      </c>
      <c r="H7" s="9">
        <v>235.5</v>
      </c>
    </row>
    <row r="8" spans="1:8" ht="15.75" x14ac:dyDescent="0.25">
      <c r="A8" s="13" t="s">
        <v>9</v>
      </c>
      <c r="B8" s="8">
        <v>80</v>
      </c>
      <c r="C8" s="9">
        <v>2366</v>
      </c>
      <c r="D8" s="8">
        <v>53</v>
      </c>
      <c r="E8" s="9">
        <v>837</v>
      </c>
      <c r="F8" s="8">
        <v>0</v>
      </c>
      <c r="G8" s="8">
        <v>68</v>
      </c>
      <c r="H8" s="9">
        <v>788.5</v>
      </c>
    </row>
    <row r="9" spans="1:8" ht="15.75" x14ac:dyDescent="0.25">
      <c r="A9" s="13" t="s">
        <v>10</v>
      </c>
      <c r="B9" s="8">
        <v>11</v>
      </c>
      <c r="C9" s="9">
        <v>209</v>
      </c>
      <c r="D9" s="8">
        <v>0</v>
      </c>
      <c r="E9" s="9">
        <v>0</v>
      </c>
      <c r="F9" s="8">
        <v>1</v>
      </c>
      <c r="G9" s="8">
        <v>9</v>
      </c>
      <c r="H9" s="9">
        <v>660</v>
      </c>
    </row>
    <row r="10" spans="1:8" ht="15.75" x14ac:dyDescent="0.25">
      <c r="A10" s="13" t="s">
        <v>11</v>
      </c>
      <c r="B10" s="8">
        <v>0</v>
      </c>
      <c r="C10" s="9">
        <v>0</v>
      </c>
      <c r="D10" s="8">
        <v>1</v>
      </c>
      <c r="E10" s="9">
        <v>250</v>
      </c>
      <c r="F10" s="8">
        <v>0</v>
      </c>
      <c r="G10" s="8">
        <v>0</v>
      </c>
      <c r="H10" s="9">
        <v>0</v>
      </c>
    </row>
    <row r="11" spans="1:8" ht="15.75" x14ac:dyDescent="0.25">
      <c r="A11" s="13" t="s">
        <v>12</v>
      </c>
      <c r="B11" s="8">
        <v>19</v>
      </c>
      <c r="C11" s="9">
        <v>1547.02</v>
      </c>
      <c r="D11" s="8">
        <v>14</v>
      </c>
      <c r="E11" s="9">
        <v>140.41999999999999</v>
      </c>
      <c r="F11" s="8">
        <v>1</v>
      </c>
      <c r="G11" s="8">
        <v>9</v>
      </c>
      <c r="H11" s="9">
        <v>114.6</v>
      </c>
    </row>
    <row r="12" spans="1:8" ht="15.75" x14ac:dyDescent="0.25">
      <c r="A12" s="13" t="s">
        <v>23</v>
      </c>
      <c r="B12" s="8">
        <v>13</v>
      </c>
      <c r="C12" s="9">
        <v>239</v>
      </c>
      <c r="D12" s="8">
        <v>14</v>
      </c>
      <c r="E12" s="9">
        <v>264</v>
      </c>
      <c r="F12" s="8">
        <v>0</v>
      </c>
      <c r="G12" s="8">
        <v>10</v>
      </c>
      <c r="H12" s="9">
        <v>84</v>
      </c>
    </row>
    <row r="13" spans="1:8" ht="15.75" x14ac:dyDescent="0.25">
      <c r="A13" s="13" t="s">
        <v>13</v>
      </c>
      <c r="B13" s="8">
        <v>24</v>
      </c>
      <c r="C13" s="9">
        <v>880</v>
      </c>
      <c r="D13" s="8">
        <v>47</v>
      </c>
      <c r="E13" s="9">
        <v>758</v>
      </c>
      <c r="F13" s="8">
        <v>7</v>
      </c>
      <c r="G13" s="8">
        <v>21</v>
      </c>
      <c r="H13" s="9">
        <v>723</v>
      </c>
    </row>
    <row r="14" spans="1:8" ht="15.75" x14ac:dyDescent="0.25">
      <c r="A14" s="13" t="s">
        <v>14</v>
      </c>
      <c r="B14" s="8">
        <v>15</v>
      </c>
      <c r="C14" s="9">
        <v>620</v>
      </c>
      <c r="D14" s="8">
        <v>41</v>
      </c>
      <c r="E14" s="9">
        <v>651.68000000000006</v>
      </c>
      <c r="F14" s="8">
        <v>1</v>
      </c>
      <c r="G14" s="8">
        <v>18</v>
      </c>
      <c r="H14" s="9">
        <v>289.3</v>
      </c>
    </row>
    <row r="15" spans="1:8" ht="15.75" x14ac:dyDescent="0.25">
      <c r="A15" s="13" t="s">
        <v>15</v>
      </c>
      <c r="B15" s="8">
        <v>21</v>
      </c>
      <c r="C15" s="9">
        <v>1358.5</v>
      </c>
      <c r="D15" s="8">
        <v>25</v>
      </c>
      <c r="E15" s="9">
        <v>345</v>
      </c>
      <c r="F15" s="8">
        <v>0</v>
      </c>
      <c r="G15" s="8">
        <v>24</v>
      </c>
      <c r="H15" s="9">
        <v>324</v>
      </c>
    </row>
    <row r="16" spans="1:8" ht="15.75" x14ac:dyDescent="0.25">
      <c r="A16" s="13" t="s">
        <v>16</v>
      </c>
      <c r="B16" s="8">
        <v>35</v>
      </c>
      <c r="C16" s="9">
        <v>575.20000000000005</v>
      </c>
      <c r="D16" s="8">
        <v>8</v>
      </c>
      <c r="E16" s="9">
        <v>189</v>
      </c>
      <c r="F16" s="8">
        <v>1</v>
      </c>
      <c r="G16" s="8">
        <v>33</v>
      </c>
      <c r="H16" s="9">
        <v>309</v>
      </c>
    </row>
    <row r="17" spans="1:8" ht="15.75" x14ac:dyDescent="0.25">
      <c r="A17" s="13" t="s">
        <v>17</v>
      </c>
      <c r="B17" s="8">
        <v>12</v>
      </c>
      <c r="C17" s="9">
        <v>197</v>
      </c>
      <c r="D17" s="8">
        <v>32</v>
      </c>
      <c r="E17" s="9">
        <v>499.4</v>
      </c>
      <c r="F17" s="8">
        <v>0</v>
      </c>
      <c r="G17" s="8">
        <v>9</v>
      </c>
      <c r="H17" s="9">
        <v>152</v>
      </c>
    </row>
    <row r="18" spans="1:8" ht="15.75" x14ac:dyDescent="0.25">
      <c r="A18" s="1"/>
      <c r="B18" s="12"/>
      <c r="C18" s="11"/>
      <c r="D18" s="12"/>
      <c r="E18" s="11"/>
      <c r="F18" s="12"/>
      <c r="G18" s="12"/>
      <c r="H18" s="11"/>
    </row>
    <row r="19" spans="1:8" ht="15.75" x14ac:dyDescent="0.25">
      <c r="A19" s="1"/>
      <c r="B19" s="12"/>
      <c r="C19" s="11"/>
      <c r="D19" s="12"/>
      <c r="E19" s="11"/>
      <c r="F19" s="12"/>
      <c r="G19" s="12"/>
      <c r="H19" s="11"/>
    </row>
    <row r="20" spans="1:8" ht="15.75" x14ac:dyDescent="0.25">
      <c r="A20" s="14"/>
      <c r="B20" s="10" t="s">
        <v>18</v>
      </c>
      <c r="C20" s="11"/>
      <c r="D20" s="12"/>
      <c r="E20" s="11"/>
      <c r="F20" s="12"/>
      <c r="G20" s="12"/>
      <c r="H20" s="11"/>
    </row>
  </sheetData>
  <mergeCells count="5">
    <mergeCell ref="A1:H1"/>
    <mergeCell ref="B3:C3"/>
    <mergeCell ref="D3:E3"/>
    <mergeCell ref="F3:F4"/>
    <mergeCell ref="G3:H3"/>
  </mergeCells>
  <pageMargins left="0.7" right="0.7" top="0.75" bottom="0.75" header="0.3" footer="0.3"/>
  <pageSetup paperSize="9" scale="8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20"/>
  <sheetViews>
    <sheetView workbookViewId="0">
      <selection activeCell="K3" sqref="K3"/>
    </sheetView>
  </sheetViews>
  <sheetFormatPr defaultRowHeight="15" x14ac:dyDescent="0.25"/>
  <cols>
    <col min="2" max="2" width="11" customWidth="1"/>
    <col min="3" max="3" width="12.5703125" customWidth="1"/>
    <col min="4" max="4" width="12.28515625" customWidth="1"/>
    <col min="5" max="5" width="10.7109375" customWidth="1"/>
    <col min="6" max="6" width="12.5703125" customWidth="1"/>
    <col min="7" max="7" width="19.28515625" customWidth="1"/>
    <col min="8" max="8" width="16.28515625" customWidth="1"/>
  </cols>
  <sheetData>
    <row r="1" spans="1:8" ht="67.900000000000006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</row>
    <row r="2" spans="1:8" ht="15.75" x14ac:dyDescent="0.25">
      <c r="A2" s="1"/>
      <c r="B2" s="2"/>
      <c r="C2" s="3"/>
      <c r="D2" s="2"/>
      <c r="E2" s="3"/>
      <c r="F2" s="2"/>
      <c r="G2" s="2"/>
      <c r="H2" s="3"/>
    </row>
    <row r="3" spans="1:8" ht="51.6" customHeight="1" x14ac:dyDescent="0.25">
      <c r="A3" s="4"/>
      <c r="B3" s="34" t="s">
        <v>1</v>
      </c>
      <c r="C3" s="35"/>
      <c r="D3" s="34" t="s">
        <v>2</v>
      </c>
      <c r="E3" s="35"/>
      <c r="F3" s="36" t="s">
        <v>3</v>
      </c>
      <c r="G3" s="34" t="s">
        <v>19</v>
      </c>
      <c r="H3" s="35"/>
    </row>
    <row r="4" spans="1:8" ht="54.6" customHeight="1" x14ac:dyDescent="0.25">
      <c r="A4" s="5" t="s">
        <v>21</v>
      </c>
      <c r="B4" s="6" t="s">
        <v>4</v>
      </c>
      <c r="C4" s="7" t="s">
        <v>5</v>
      </c>
      <c r="D4" s="6" t="s">
        <v>6</v>
      </c>
      <c r="E4" s="7" t="s">
        <v>7</v>
      </c>
      <c r="F4" s="37"/>
      <c r="G4" s="6" t="s">
        <v>6</v>
      </c>
      <c r="H4" s="7" t="s">
        <v>7</v>
      </c>
    </row>
    <row r="5" spans="1:8" ht="15.75" x14ac:dyDescent="0.25">
      <c r="A5" s="15" t="s">
        <v>32</v>
      </c>
      <c r="B5" s="16">
        <v>397</v>
      </c>
      <c r="C5" s="17">
        <v>15109.56</v>
      </c>
      <c r="D5" s="16">
        <v>273</v>
      </c>
      <c r="E5" s="17">
        <v>4070.5</v>
      </c>
      <c r="F5" s="16">
        <v>72</v>
      </c>
      <c r="G5" s="16">
        <v>398</v>
      </c>
      <c r="H5" s="17">
        <v>6593.2870000000003</v>
      </c>
    </row>
    <row r="6" spans="1:8" ht="15.75" x14ac:dyDescent="0.25">
      <c r="A6" s="13" t="s">
        <v>8</v>
      </c>
      <c r="B6" s="8">
        <v>44</v>
      </c>
      <c r="C6" s="9">
        <v>3007.92</v>
      </c>
      <c r="D6" s="8">
        <v>45</v>
      </c>
      <c r="E6" s="9">
        <v>598.5</v>
      </c>
      <c r="F6" s="8">
        <v>19</v>
      </c>
      <c r="G6" s="8">
        <v>38</v>
      </c>
      <c r="H6" s="9">
        <v>662.14699999999993</v>
      </c>
    </row>
    <row r="7" spans="1:8" ht="15.75" x14ac:dyDescent="0.25">
      <c r="A7" s="13" t="s">
        <v>22</v>
      </c>
      <c r="B7" s="8">
        <v>51</v>
      </c>
      <c r="C7" s="9">
        <v>1307</v>
      </c>
      <c r="D7" s="8">
        <v>36</v>
      </c>
      <c r="E7" s="9">
        <v>455</v>
      </c>
      <c r="F7" s="8">
        <v>18</v>
      </c>
      <c r="G7" s="8">
        <v>60</v>
      </c>
      <c r="H7" s="9">
        <v>728</v>
      </c>
    </row>
    <row r="8" spans="1:8" ht="15.75" x14ac:dyDescent="0.25">
      <c r="A8" s="13" t="s">
        <v>9</v>
      </c>
      <c r="B8" s="8">
        <v>75</v>
      </c>
      <c r="C8" s="9">
        <v>3243</v>
      </c>
      <c r="D8" s="8">
        <v>14</v>
      </c>
      <c r="E8" s="9">
        <v>320</v>
      </c>
      <c r="F8" s="8">
        <v>0</v>
      </c>
      <c r="G8" s="8">
        <v>80</v>
      </c>
      <c r="H8" s="9">
        <v>1777</v>
      </c>
    </row>
    <row r="9" spans="1:8" ht="15.75" x14ac:dyDescent="0.25">
      <c r="A9" s="13" t="s">
        <v>10</v>
      </c>
      <c r="B9" s="8">
        <v>9</v>
      </c>
      <c r="C9" s="9">
        <v>99</v>
      </c>
      <c r="D9" s="8">
        <v>11</v>
      </c>
      <c r="E9" s="9">
        <v>117</v>
      </c>
      <c r="F9" s="8">
        <v>0</v>
      </c>
      <c r="G9" s="8">
        <v>4</v>
      </c>
      <c r="H9" s="9">
        <v>85</v>
      </c>
    </row>
    <row r="10" spans="1:8" ht="15.75" x14ac:dyDescent="0.25">
      <c r="A10" s="13" t="s">
        <v>11</v>
      </c>
      <c r="B10" s="8">
        <v>2</v>
      </c>
      <c r="C10" s="9">
        <v>3</v>
      </c>
      <c r="D10" s="8">
        <v>0</v>
      </c>
      <c r="E10" s="9">
        <v>0</v>
      </c>
      <c r="F10" s="8">
        <v>0</v>
      </c>
      <c r="G10" s="8">
        <v>0</v>
      </c>
      <c r="H10" s="9">
        <v>0</v>
      </c>
    </row>
    <row r="11" spans="1:8" ht="15.75" x14ac:dyDescent="0.25">
      <c r="A11" s="13" t="s">
        <v>12</v>
      </c>
      <c r="B11" s="8">
        <v>21</v>
      </c>
      <c r="C11" s="9">
        <v>210.02</v>
      </c>
      <c r="D11" s="8">
        <v>25</v>
      </c>
      <c r="E11" s="9">
        <v>279</v>
      </c>
      <c r="F11" s="8">
        <v>0</v>
      </c>
      <c r="G11" s="8">
        <v>34</v>
      </c>
      <c r="H11" s="9">
        <v>473.14</v>
      </c>
    </row>
    <row r="12" spans="1:8" ht="15.75" x14ac:dyDescent="0.25">
      <c r="A12" s="13" t="s">
        <v>23</v>
      </c>
      <c r="B12" s="8">
        <v>24</v>
      </c>
      <c r="C12" s="9">
        <v>643.65</v>
      </c>
      <c r="D12" s="8">
        <v>12</v>
      </c>
      <c r="E12" s="9">
        <v>114</v>
      </c>
      <c r="F12" s="8">
        <v>5</v>
      </c>
      <c r="G12" s="8">
        <v>20</v>
      </c>
      <c r="H12" s="9">
        <v>211</v>
      </c>
    </row>
    <row r="13" spans="1:8" ht="15.75" x14ac:dyDescent="0.25">
      <c r="A13" s="13" t="s">
        <v>13</v>
      </c>
      <c r="B13" s="8">
        <v>42</v>
      </c>
      <c r="C13" s="9">
        <v>1783.5700000000002</v>
      </c>
      <c r="D13" s="8">
        <v>31</v>
      </c>
      <c r="E13" s="9">
        <v>1056</v>
      </c>
      <c r="F13" s="8">
        <v>16</v>
      </c>
      <c r="G13" s="8">
        <v>31</v>
      </c>
      <c r="H13" s="9">
        <v>586</v>
      </c>
    </row>
    <row r="14" spans="1:8" ht="15.75" x14ac:dyDescent="0.25">
      <c r="A14" s="13" t="s">
        <v>14</v>
      </c>
      <c r="B14" s="8">
        <v>26</v>
      </c>
      <c r="C14" s="9">
        <v>920.5</v>
      </c>
      <c r="D14" s="8">
        <v>22</v>
      </c>
      <c r="E14" s="9">
        <v>297</v>
      </c>
      <c r="F14" s="8">
        <v>0</v>
      </c>
      <c r="G14" s="8">
        <v>24</v>
      </c>
      <c r="H14" s="9">
        <v>245</v>
      </c>
    </row>
    <row r="15" spans="1:8" ht="15.75" x14ac:dyDescent="0.25">
      <c r="A15" s="13" t="s">
        <v>15</v>
      </c>
      <c r="B15" s="8">
        <v>32</v>
      </c>
      <c r="C15" s="9">
        <v>1794.5</v>
      </c>
      <c r="D15" s="8">
        <v>8</v>
      </c>
      <c r="E15" s="9">
        <v>103</v>
      </c>
      <c r="F15" s="8">
        <v>0</v>
      </c>
      <c r="G15" s="8">
        <v>27</v>
      </c>
      <c r="H15" s="9">
        <v>482.5</v>
      </c>
    </row>
    <row r="16" spans="1:8" ht="15.75" x14ac:dyDescent="0.25">
      <c r="A16" s="13" t="s">
        <v>16</v>
      </c>
      <c r="B16" s="8">
        <v>52</v>
      </c>
      <c r="C16" s="9">
        <v>851.4</v>
      </c>
      <c r="D16" s="8">
        <v>39</v>
      </c>
      <c r="E16" s="9">
        <v>494</v>
      </c>
      <c r="F16" s="8">
        <v>12</v>
      </c>
      <c r="G16" s="8">
        <v>57</v>
      </c>
      <c r="H16" s="9">
        <v>773</v>
      </c>
    </row>
    <row r="17" spans="1:8" ht="15.75" x14ac:dyDescent="0.25">
      <c r="A17" s="13" t="s">
        <v>17</v>
      </c>
      <c r="B17" s="8">
        <v>19</v>
      </c>
      <c r="C17" s="9">
        <v>1246</v>
      </c>
      <c r="D17" s="8">
        <v>30</v>
      </c>
      <c r="E17" s="9">
        <v>237</v>
      </c>
      <c r="F17" s="8">
        <v>2</v>
      </c>
      <c r="G17" s="8">
        <v>23</v>
      </c>
      <c r="H17" s="9">
        <v>570.5</v>
      </c>
    </row>
    <row r="18" spans="1:8" ht="15.75" x14ac:dyDescent="0.25">
      <c r="A18" s="1"/>
      <c r="B18" s="12"/>
      <c r="C18" s="11"/>
      <c r="D18" s="12"/>
      <c r="E18" s="11"/>
      <c r="F18" s="12"/>
      <c r="G18" s="12"/>
      <c r="H18" s="11"/>
    </row>
    <row r="19" spans="1:8" ht="15.75" x14ac:dyDescent="0.25">
      <c r="A19" s="1"/>
      <c r="B19" s="12"/>
      <c r="C19" s="11"/>
      <c r="D19" s="12"/>
      <c r="E19" s="11"/>
      <c r="F19" s="12"/>
      <c r="G19" s="12"/>
      <c r="H19" s="11"/>
    </row>
    <row r="20" spans="1:8" ht="15.75" x14ac:dyDescent="0.25">
      <c r="A20" s="14"/>
      <c r="B20" s="10" t="s">
        <v>18</v>
      </c>
      <c r="C20" s="11"/>
      <c r="D20" s="12"/>
      <c r="E20" s="11"/>
      <c r="F20" s="12"/>
      <c r="G20" s="12"/>
      <c r="H20" s="11"/>
    </row>
  </sheetData>
  <mergeCells count="5">
    <mergeCell ref="A1:H1"/>
    <mergeCell ref="B3:C3"/>
    <mergeCell ref="D3:E3"/>
    <mergeCell ref="F3:F4"/>
    <mergeCell ref="G3:H3"/>
  </mergeCells>
  <pageMargins left="0.7" right="0.7" top="0.75" bottom="0.75" header="0.3" footer="0.3"/>
  <pageSetup paperSize="9" scale="8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20"/>
  <sheetViews>
    <sheetView workbookViewId="0">
      <selection activeCell="I24" sqref="I24"/>
    </sheetView>
  </sheetViews>
  <sheetFormatPr defaultRowHeight="15" x14ac:dyDescent="0.25"/>
  <cols>
    <col min="2" max="2" width="11" customWidth="1"/>
    <col min="3" max="3" width="12.5703125" customWidth="1"/>
    <col min="4" max="4" width="12.28515625" customWidth="1"/>
    <col min="5" max="5" width="10.7109375" customWidth="1"/>
    <col min="6" max="6" width="12.5703125" customWidth="1"/>
    <col min="7" max="7" width="19.28515625" customWidth="1"/>
    <col min="8" max="8" width="16.28515625" customWidth="1"/>
  </cols>
  <sheetData>
    <row r="1" spans="1:8" ht="67.900000000000006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</row>
    <row r="2" spans="1:8" ht="15.75" x14ac:dyDescent="0.25">
      <c r="A2" s="1"/>
      <c r="B2" s="2"/>
      <c r="C2" s="3"/>
      <c r="D2" s="2"/>
      <c r="E2" s="3"/>
      <c r="F2" s="2"/>
      <c r="G2" s="2"/>
      <c r="H2" s="3"/>
    </row>
    <row r="3" spans="1:8" ht="51.6" customHeight="1" x14ac:dyDescent="0.25">
      <c r="A3" s="23"/>
      <c r="B3" s="38" t="s">
        <v>1</v>
      </c>
      <c r="C3" s="38"/>
      <c r="D3" s="38" t="s">
        <v>2</v>
      </c>
      <c r="E3" s="38"/>
      <c r="F3" s="39" t="s">
        <v>3</v>
      </c>
      <c r="G3" s="38" t="s">
        <v>19</v>
      </c>
      <c r="H3" s="38"/>
    </row>
    <row r="4" spans="1:8" ht="54.6" customHeight="1" x14ac:dyDescent="0.25">
      <c r="A4" s="22" t="s">
        <v>21</v>
      </c>
      <c r="B4" s="6" t="s">
        <v>4</v>
      </c>
      <c r="C4" s="7" t="s">
        <v>5</v>
      </c>
      <c r="D4" s="6" t="s">
        <v>6</v>
      </c>
      <c r="E4" s="7" t="s">
        <v>7</v>
      </c>
      <c r="F4" s="39"/>
      <c r="G4" s="6" t="s">
        <v>6</v>
      </c>
      <c r="H4" s="7" t="s">
        <v>7</v>
      </c>
    </row>
    <row r="5" spans="1:8" ht="15.75" x14ac:dyDescent="0.25">
      <c r="A5" s="21" t="s">
        <v>35</v>
      </c>
      <c r="B5" s="20">
        <v>451</v>
      </c>
      <c r="C5" s="19">
        <v>10131.379999999999</v>
      </c>
      <c r="D5" s="20">
        <v>394</v>
      </c>
      <c r="E5" s="19">
        <v>6942.1819999999998</v>
      </c>
      <c r="F5" s="20">
        <v>49</v>
      </c>
      <c r="G5" s="20">
        <v>350</v>
      </c>
      <c r="H5" s="19">
        <v>6947.58</v>
      </c>
    </row>
    <row r="6" spans="1:8" ht="15.75" x14ac:dyDescent="0.25">
      <c r="A6" s="18" t="s">
        <v>8</v>
      </c>
      <c r="B6" s="8">
        <v>61</v>
      </c>
      <c r="C6" s="9">
        <v>3075.9</v>
      </c>
      <c r="D6" s="8">
        <v>44</v>
      </c>
      <c r="E6" s="9">
        <v>1094.1469999999999</v>
      </c>
      <c r="F6" s="8">
        <v>16</v>
      </c>
      <c r="G6" s="8">
        <v>33</v>
      </c>
      <c r="H6" s="9">
        <v>786.5</v>
      </c>
    </row>
    <row r="7" spans="1:8" ht="15.75" x14ac:dyDescent="0.25">
      <c r="A7" s="18" t="s">
        <v>34</v>
      </c>
      <c r="B7" s="8">
        <v>46</v>
      </c>
      <c r="C7" s="9">
        <v>965</v>
      </c>
      <c r="D7" s="8">
        <v>23</v>
      </c>
      <c r="E7" s="9">
        <v>471</v>
      </c>
      <c r="F7" s="8">
        <v>11</v>
      </c>
      <c r="G7" s="8">
        <v>17</v>
      </c>
      <c r="H7" s="9">
        <v>202</v>
      </c>
    </row>
    <row r="8" spans="1:8" ht="15.75" x14ac:dyDescent="0.25">
      <c r="A8" s="18" t="s">
        <v>9</v>
      </c>
      <c r="B8" s="8">
        <v>87</v>
      </c>
      <c r="C8" s="9">
        <v>1973</v>
      </c>
      <c r="D8" s="8">
        <v>68</v>
      </c>
      <c r="E8" s="9">
        <v>1249</v>
      </c>
      <c r="F8" s="8">
        <v>0</v>
      </c>
      <c r="G8" s="8">
        <v>54</v>
      </c>
      <c r="H8" s="9">
        <v>1356</v>
      </c>
    </row>
    <row r="9" spans="1:8" ht="15.75" x14ac:dyDescent="0.25">
      <c r="A9" s="18" t="s">
        <v>10</v>
      </c>
      <c r="B9" s="8">
        <v>11</v>
      </c>
      <c r="C9" s="9">
        <v>103</v>
      </c>
      <c r="D9" s="8">
        <v>10</v>
      </c>
      <c r="E9" s="9">
        <v>121</v>
      </c>
      <c r="F9" s="8">
        <v>2</v>
      </c>
      <c r="G9" s="8">
        <v>13</v>
      </c>
      <c r="H9" s="9">
        <v>124</v>
      </c>
    </row>
    <row r="10" spans="1:8" ht="15.75" x14ac:dyDescent="0.25">
      <c r="A10" s="18" t="s">
        <v>11</v>
      </c>
      <c r="B10" s="8">
        <v>2</v>
      </c>
      <c r="C10" s="9">
        <v>4</v>
      </c>
      <c r="D10" s="8">
        <v>1</v>
      </c>
      <c r="E10" s="9">
        <v>5</v>
      </c>
      <c r="F10" s="8">
        <v>0</v>
      </c>
      <c r="G10" s="8">
        <v>1</v>
      </c>
      <c r="H10" s="9">
        <v>15</v>
      </c>
    </row>
    <row r="11" spans="1:8" ht="15.75" x14ac:dyDescent="0.25">
      <c r="A11" s="18" t="s">
        <v>12</v>
      </c>
      <c r="B11" s="8">
        <v>20</v>
      </c>
      <c r="C11" s="9">
        <v>383</v>
      </c>
      <c r="D11" s="8">
        <v>7</v>
      </c>
      <c r="E11" s="9">
        <v>347</v>
      </c>
      <c r="F11" s="8">
        <v>3</v>
      </c>
      <c r="G11" s="8">
        <v>19</v>
      </c>
      <c r="H11" s="9">
        <v>1476.4</v>
      </c>
    </row>
    <row r="12" spans="1:8" ht="15.75" x14ac:dyDescent="0.25">
      <c r="A12" s="18" t="s">
        <v>33</v>
      </c>
      <c r="B12" s="8">
        <v>22</v>
      </c>
      <c r="C12" s="9">
        <v>337.18</v>
      </c>
      <c r="D12" s="8">
        <v>10</v>
      </c>
      <c r="E12" s="9">
        <v>93</v>
      </c>
      <c r="F12" s="8">
        <v>4</v>
      </c>
      <c r="G12" s="8">
        <v>15</v>
      </c>
      <c r="H12" s="9">
        <v>261.93</v>
      </c>
    </row>
    <row r="13" spans="1:8" ht="15.75" x14ac:dyDescent="0.25">
      <c r="A13" s="18" t="s">
        <v>13</v>
      </c>
      <c r="B13" s="8">
        <v>41</v>
      </c>
      <c r="C13" s="9">
        <v>1076.2</v>
      </c>
      <c r="D13" s="8">
        <v>38</v>
      </c>
      <c r="E13" s="9">
        <v>541</v>
      </c>
      <c r="F13" s="8">
        <v>6</v>
      </c>
      <c r="G13" s="8">
        <v>32</v>
      </c>
      <c r="H13" s="9">
        <v>908</v>
      </c>
    </row>
    <row r="14" spans="1:8" ht="15.75" x14ac:dyDescent="0.25">
      <c r="A14" s="18" t="s">
        <v>14</v>
      </c>
      <c r="B14" s="8">
        <v>24</v>
      </c>
      <c r="C14" s="9">
        <v>242</v>
      </c>
      <c r="D14" s="8">
        <v>58</v>
      </c>
      <c r="E14" s="9">
        <v>774.28499999999997</v>
      </c>
      <c r="F14" s="8">
        <v>1</v>
      </c>
      <c r="G14" s="8">
        <v>29</v>
      </c>
      <c r="H14" s="9">
        <v>315.5</v>
      </c>
    </row>
    <row r="15" spans="1:8" ht="15.75" x14ac:dyDescent="0.25">
      <c r="A15" s="18" t="s">
        <v>15</v>
      </c>
      <c r="B15" s="8">
        <v>26</v>
      </c>
      <c r="C15" s="9">
        <v>443.5</v>
      </c>
      <c r="D15" s="8">
        <v>54</v>
      </c>
      <c r="E15" s="9">
        <v>1266</v>
      </c>
      <c r="F15" s="8">
        <v>0</v>
      </c>
      <c r="G15" s="8">
        <v>26</v>
      </c>
      <c r="H15" s="9">
        <v>348</v>
      </c>
    </row>
    <row r="16" spans="1:8" ht="15.75" x14ac:dyDescent="0.25">
      <c r="A16" s="18" t="s">
        <v>16</v>
      </c>
      <c r="B16" s="8">
        <v>86</v>
      </c>
      <c r="C16" s="9">
        <v>818.6</v>
      </c>
      <c r="D16" s="8">
        <v>51</v>
      </c>
      <c r="E16" s="9">
        <v>541.75</v>
      </c>
      <c r="F16" s="8">
        <v>1</v>
      </c>
      <c r="G16" s="8">
        <v>87</v>
      </c>
      <c r="H16" s="9">
        <v>817.25</v>
      </c>
    </row>
    <row r="17" spans="1:8" ht="15.75" x14ac:dyDescent="0.25">
      <c r="A17" s="18" t="s">
        <v>17</v>
      </c>
      <c r="B17" s="8">
        <v>25</v>
      </c>
      <c r="C17" s="9">
        <v>710</v>
      </c>
      <c r="D17" s="8">
        <v>30</v>
      </c>
      <c r="E17" s="9">
        <v>439</v>
      </c>
      <c r="F17" s="8">
        <v>5</v>
      </c>
      <c r="G17" s="8">
        <v>24</v>
      </c>
      <c r="H17" s="9">
        <v>337</v>
      </c>
    </row>
    <row r="18" spans="1:8" ht="15.75" x14ac:dyDescent="0.25">
      <c r="A18" s="1"/>
      <c r="B18" s="12"/>
      <c r="C18" s="11"/>
      <c r="D18" s="12"/>
      <c r="E18" s="11"/>
      <c r="F18" s="12"/>
      <c r="G18" s="12"/>
      <c r="H18" s="11"/>
    </row>
    <row r="19" spans="1:8" ht="15.75" x14ac:dyDescent="0.25">
      <c r="A19" s="1"/>
      <c r="B19" s="12"/>
      <c r="C19" s="11"/>
      <c r="D19" s="12"/>
      <c r="E19" s="11"/>
      <c r="F19" s="12"/>
      <c r="G19" s="12"/>
      <c r="H19" s="11"/>
    </row>
    <row r="20" spans="1:8" ht="15.75" x14ac:dyDescent="0.25">
      <c r="A20" s="14"/>
      <c r="B20" s="10" t="s">
        <v>18</v>
      </c>
      <c r="C20" s="11"/>
      <c r="D20" s="12"/>
      <c r="E20" s="11"/>
      <c r="F20" s="12"/>
      <c r="G20" s="12"/>
      <c r="H20" s="11"/>
    </row>
  </sheetData>
  <mergeCells count="5">
    <mergeCell ref="A1:H1"/>
    <mergeCell ref="B3:C3"/>
    <mergeCell ref="D3:E3"/>
    <mergeCell ref="F3:F4"/>
    <mergeCell ref="G3:H3"/>
  </mergeCells>
  <pageMargins left="0.7" right="0.7" top="0.75" bottom="0.75" header="0.3" footer="0.3"/>
  <pageSetup paperSize="9" scale="8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21"/>
  <sheetViews>
    <sheetView workbookViewId="0">
      <selection activeCell="A6" sqref="A6"/>
    </sheetView>
  </sheetViews>
  <sheetFormatPr defaultRowHeight="15" x14ac:dyDescent="0.25"/>
  <cols>
    <col min="2" max="2" width="12.85546875" customWidth="1"/>
    <col min="3" max="3" width="15.42578125" customWidth="1"/>
    <col min="4" max="4" width="14.85546875" customWidth="1"/>
    <col min="5" max="5" width="16.140625" customWidth="1"/>
    <col min="6" max="6" width="18.5703125" customWidth="1"/>
    <col min="7" max="7" width="15.42578125" customWidth="1"/>
    <col min="8" max="8" width="17.5703125" customWidth="1"/>
  </cols>
  <sheetData>
    <row r="1" spans="1:8" ht="48.75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</row>
    <row r="2" spans="1:8" ht="15.75" x14ac:dyDescent="0.25">
      <c r="A2" s="1"/>
      <c r="B2" s="2"/>
      <c r="C2" s="3"/>
      <c r="D2" s="2"/>
      <c r="E2" s="3"/>
      <c r="F2" s="2"/>
      <c r="G2" s="2"/>
      <c r="H2" s="3"/>
    </row>
    <row r="3" spans="1:8" ht="53.25" customHeight="1" x14ac:dyDescent="0.25">
      <c r="A3" s="4"/>
      <c r="B3" s="38" t="s">
        <v>1</v>
      </c>
      <c r="C3" s="38"/>
      <c r="D3" s="38" t="s">
        <v>2</v>
      </c>
      <c r="E3" s="38"/>
      <c r="F3" s="36" t="s">
        <v>3</v>
      </c>
      <c r="G3" s="38" t="s">
        <v>19</v>
      </c>
      <c r="H3" s="38"/>
    </row>
    <row r="4" spans="1:8" ht="47.25" x14ac:dyDescent="0.25">
      <c r="A4" s="5" t="s">
        <v>21</v>
      </c>
      <c r="B4" s="6" t="s">
        <v>4</v>
      </c>
      <c r="C4" s="7" t="s">
        <v>5</v>
      </c>
      <c r="D4" s="6" t="s">
        <v>6</v>
      </c>
      <c r="E4" s="7" t="s">
        <v>7</v>
      </c>
      <c r="F4" s="37"/>
      <c r="G4" s="6" t="s">
        <v>6</v>
      </c>
      <c r="H4" s="7" t="s">
        <v>7</v>
      </c>
    </row>
    <row r="5" spans="1:8" ht="15.75" x14ac:dyDescent="0.25">
      <c r="A5" s="13" t="s">
        <v>36</v>
      </c>
      <c r="B5" s="24">
        <f>SUM(B6:B17)</f>
        <v>416</v>
      </c>
      <c r="C5" s="25">
        <f>SUM(C6:C17)</f>
        <v>15893.54</v>
      </c>
      <c r="D5" s="24">
        <f t="shared" ref="D5:F5" si="0">SUM(D6:D17)</f>
        <v>426</v>
      </c>
      <c r="E5" s="25">
        <f t="shared" si="0"/>
        <v>8547.24</v>
      </c>
      <c r="F5" s="24">
        <f t="shared" si="0"/>
        <v>54</v>
      </c>
      <c r="G5" s="24">
        <f>SUM(G6:G17)</f>
        <v>238</v>
      </c>
      <c r="H5" s="25">
        <f>SUM(H6:H17)</f>
        <v>3772.79</v>
      </c>
    </row>
    <row r="6" spans="1:8" ht="15.75" x14ac:dyDescent="0.25">
      <c r="A6" s="13" t="s">
        <v>8</v>
      </c>
      <c r="B6" s="8">
        <f>[1]Заявки1С!B4+[1]Заявки1С!B5+[1]Заявки1С!B6+[1]Заявки1С!B7+[1]Заявки1С!D4+[1]Заявки1С!D5+[1]Заявки1С!D6+[1]Заявки1С!D7+[1]Заявки1С!F4+[1]Заявки1С!F5+[1]Заявки1С!F6+[1]Заявки1С!F7+[1]Заявки1С!B11+[1]Заявки1С!B12+[1]Заявки1С!B13+[1]Заявки1С!D11+[1]Заявки1С!D12+[1]Заявки1С!D13</f>
        <v>46</v>
      </c>
      <c r="C6" s="9">
        <f>[1]Заявки1С!C4+[1]Заявки1С!C5+[1]Заявки1С!C6+[1]Заявки1С!C7+[1]Заявки1С!E4+[1]Заявки1С!E5+[1]Заявки1С!E6+[1]Заявки1С!E7+[1]Заявки1С!G4+[1]Заявки1С!G5+[1]Заявки1С!G6+[1]Заявки1С!G7+[1]Заявки1С!C11+[1]Заявки1С!C12+[1]Заявки1С!E11+[1]Заявки1С!E12+[1]Заявки1С!E13</f>
        <v>1238.5</v>
      </c>
      <c r="D6" s="8">
        <f>[1]Акты1С!B4+[1]Акты1С!B5+[1]Акты1С!B6+[1]Акты1С!B7+[1]Акты1С!D4+[1]Акты1С!D5+[1]Акты1С!D6+[1]Акты1С!D7+[1]Акты1С!F4+[1]Акты1С!F5+[1]Акты1С!F6+[1]Акты1С!F7+[1]Акты1С!B11+[1]Акты1С!B12+[1]Акты1С!B13+[1]Акты1С!D11+[1]Акты1С!D12+[1]Акты1С!D13</f>
        <v>42</v>
      </c>
      <c r="E6" s="9">
        <f>[1]Акты1С!C4+[1]Акты1С!C5+[1]Акты1С!C6+[1]Акты1С!C7+[1]Акты1С!E4+[1]Акты1С!E5+[1]Акты1С!E6+[1]Акты1С!E7+[1]Акты1С!G4+[1]Акты1С!G5+[1]Акты1С!G6+[1]Акты1С!G7+[1]Акты1С!C11+[1]Акты1С!C12+[1]Акты1С!C13+[1]Акты1С!E11+[1]Акты1С!E12+[1]Акты1С!E13</f>
        <v>1838.5</v>
      </c>
      <c r="F6" s="8">
        <f>[1]Аннулированные1С!B3+[1]Аннулированные1С!B4+[1]Аннулированные1С!B5+[1]Аннулированные1С!B6+[1]Аннулированные1С!C3+[1]Аннулированные1С!C4+[1]Аннулированные1С!C5+[1]Аннулированные1С!C6+[1]Аннулированные1С!D3+[1]Аннулированные1С!D4+[1]Аннулированные1С!D5+[1]Аннулированные1С!D6+[1]Аннулированные1С!B9+[1]Аннулированные1С!B10+[1]Аннулированные1С!C9+[1]Аннулированные1С!C10</f>
        <v>13</v>
      </c>
      <c r="G6" s="8">
        <f>[1]Договоры1С!B4+[1]Договоры1С!B5+[1]Договоры1С!B6+[1]Договоры1С!B7+[1]Договоры1С!D4+[1]Договоры1С!D5+[1]Договоры1С!D6+[1]Договоры1С!D7+[1]Договоры1С!B11+[1]Договоры1С!B12+[1]Договоры1С!B13+[1]Договоры1С!D11+[1]Договоры1С!D12+[1]Договоры1С!D13</f>
        <v>39</v>
      </c>
      <c r="H6" s="9">
        <f>[1]Договоры1С!C4+[1]Договоры1С!C5+[1]Договоры1С!C6+[1]Договоры1С!C7+[1]Договоры1С!E4+[1]Договоры1С!E5+[1]Договоры1С!E6+[1]Договоры1С!E7+[1]Договоры1С!C11+[1]Договоры1С!C12+[1]Договоры1С!C13+[1]Договоры1С!E11+[1]Договоры1С!E12+[1]Договоры1С!E13</f>
        <v>551.5</v>
      </c>
    </row>
    <row r="7" spans="1:8" ht="15.75" x14ac:dyDescent="0.25">
      <c r="A7" s="13" t="s">
        <v>34</v>
      </c>
      <c r="B7" s="8">
        <f>[1]Заявки1С!B74+[1]Заявки1С!B75+[1]Заявки1С!B76+[1]Заявки1С!B77+[1]Заявки1С!D74+[1]Заявки1С!D75+[1]Заявки1С!D76+[1]Заявки1С!D77+[1]Заявки1С!B81+[1]Заявки1С!B82+[1]Заявки1С!D81+[1]Заявки1С!D82</f>
        <v>40</v>
      </c>
      <c r="C7" s="9">
        <f>[1]Заявки1С!C74+[1]Заявки1С!C75+[1]Заявки1С!C76+[1]Заявки1С!C77+[1]Заявки1С!E74+[1]Заявки1С!E75+[1]Заявки1С!E76+[1]Заявки1С!E77+[1]Заявки1С!C81+[1]Заявки1С!C82+[1]Заявки1С!E81+[1]Заявки1С!E82</f>
        <v>971</v>
      </c>
      <c r="D7" s="8">
        <f>[1]Акты1С!B74+[1]Акты1С!B75+[1]Акты1С!B76+[1]Акты1С!B77+[1]Акты1С!D74+[1]Акты1С!D75+[1]Акты1С!D76+[1]Акты1С!D77+[1]Акты1С!B81+[1]Акты1С!B82+[1]Акты1С!D81+[1]Акты1С!D82</f>
        <v>41</v>
      </c>
      <c r="E7" s="9">
        <f>[1]Акты1С!C74+[1]Акты1С!C75+[1]Акты1С!C76+[1]Акты1С!C77+[1]Акты1С!E74+[1]Акты1С!E75+[1]Акты1С!E76+[1]Акты1С!E77+[1]Акты1С!C81+[1]Акты1С!C82+[1]Акты1С!E81+[1]Акты1С!E82</f>
        <v>643</v>
      </c>
      <c r="F7" s="8">
        <f>[1]Аннулированные1С!B59+[1]Аннулированные1С!B60+[1]Аннулированные1С!B61+[1]Аннулированные1С!B62+[1]Аннулированные1С!C59+[1]Аннулированные1С!C60+[1]Аннулированные1С!C61+[1]Аннулированные1С!C62+[1]Аннулированные1С!B65+[1]Аннулированные1С!B66+[1]Аннулированные1С!C65+[1]Аннулированные1С!C66</f>
        <v>10</v>
      </c>
      <c r="G7" s="8">
        <f>[1]Договоры1С!B74+[1]Договоры1С!B75+[1]Договоры1С!B76+[1]Договоры1С!B77+[1]Договоры1С!D74+[1]Договоры1С!D75+[1]Договоры1С!D76+[1]Договоры1С!D77+[1]Договоры1С!B81+[1]Договоры1С!B82+[1]Договоры1С!D81+[1]Договоры1С!D82</f>
        <v>22</v>
      </c>
      <c r="H7" s="9">
        <f>[1]Договоры1С!C74+[1]Договоры1С!E74+[1]Договоры1С!C75+[1]Договоры1С!E75+[1]Договоры1С!C76+[1]Договоры1С!E76+[1]Договоры1С!C77+[1]Договоры1С!E77+[1]Договоры1С!C81+[1]Договоры1С!E81+[1]Договоры1С!C82+[1]Договоры1С!E82</f>
        <v>372</v>
      </c>
    </row>
    <row r="8" spans="1:8" ht="15.75" x14ac:dyDescent="0.25">
      <c r="A8" s="13" t="s">
        <v>9</v>
      </c>
      <c r="B8" s="8">
        <f>[1]Заявки1С!J4+[1]Заявки1С!J5+[1]Заявки1С!J6+[1]Заявки1С!J7+[1]Заявки1С!L4+[1]Заявки1С!L5+[1]Заявки1С!L6+[1]Заявки1С!L7+[1]Заявки1С!N4+[1]Заявки1С!N5+[1]Заявки1С!N6+[1]Заявки1С!N7+[1]Заявки1С!J11+[1]Заявки1С!J12+[1]Заявки1С!J13+[1]Заявки1С!L11+[1]Заявки1С!L12+[1]Заявки1С!L13</f>
        <v>89</v>
      </c>
      <c r="C8" s="9">
        <f>[1]Заявки1С!K4+[1]Заявки1С!K5+[1]Заявки1С!K6+[1]Заявки1С!K7+[1]Заявки1С!M4+[1]Заявки1С!M5+[1]Заявки1С!M6+[1]Заявки1С!M7+[1]Заявки1С!O4+[1]Заявки1С!O5+[1]Заявки1С!O6+[1]Заявки1С!O7+[1]Заявки1С!K11+[1]Заявки1С!K12+[1]Заявки1С!M11+[1]Заявки1С!M12+[1]Заявки1С!M13</f>
        <v>5474.1</v>
      </c>
      <c r="D8" s="8">
        <f>[1]Акты1С!J4+[1]Акты1С!J5+[1]Акты1С!J6+[1]Акты1С!J7+[1]Акты1С!L4+[1]Акты1С!L5+[1]Акты1С!L6+[1]Акты1С!L7+[1]Акты1С!N4+[1]Акты1С!N5+[1]Акты1С!N6+[1]Акты1С!N7+[1]Акты1С!J11+[1]Акты1С!J12+[1]Акты1С!L11+[1]Акты1С!L12+[1]Акты1С!L13</f>
        <v>150</v>
      </c>
      <c r="E8" s="9">
        <f>[1]Акты1С!K4+[1]Акты1С!K5+[1]Акты1С!K6+[1]Акты1С!K7+[1]Акты1С!M4+[1]Акты1С!M5+[1]Акты1С!M6+[1]Акты1С!M7+[1]Акты1С!O4+[1]Акты1С!O5+[1]Акты1С!O6+[1]Акты1С!O7+[1]Акты1С!K11+[1]Акты1С!K12+[1]Акты1С!M11+[1]Акты1С!M12+[1]Акты1С!M13</f>
        <v>2037</v>
      </c>
      <c r="F8" s="8">
        <f>[1]Аннулированные1С!G3+[1]Аннулированные1С!G4+[1]Аннулированные1С!G5+[1]Аннулированные1С!G6+[1]Аннулированные1С!H3+[1]Аннулированные1С!H4+[1]Аннулированные1С!H5+[1]Аннулированные1С!H6+[1]Аннулированные1С!I3+[1]Аннулированные1С!I4+[1]Аннулированные1С!I5+[1]Аннулированные1С!I6+[1]Аннулированные1С!G9+[1]Аннулированные1С!G10+[1]Аннулированные1С!H9+[1]Аннулированные1С!H10</f>
        <v>1</v>
      </c>
      <c r="G8" s="8">
        <f>[1]Договоры1С!H4+[1]Договоры1С!H5+[1]Договоры1С!H6+[1]Договоры1С!H7+[1]Договоры1С!J4+[1]Договоры1С!J5+[1]Договоры1С!J6+[1]Договоры1С!J7+[1]Договоры1С!H11+[1]Договоры1С!H12+[1]Договоры1С!H13+[1]Договоры1С!J11+[1]Договоры1С!J12+[1]Договоры1С!J13+[1]Договоры1С!L7</f>
        <v>34</v>
      </c>
      <c r="H8" s="9">
        <f>[1]Договоры1С!I4+[1]Договоры1С!I5+[1]Договоры1С!I6+[1]Договоры1С!I7+[1]Договоры1С!K4+[1]Договоры1С!K5+[1]Договоры1С!K6+[1]Договоры1С!K7+[1]Договоры1С!I11+[1]Договоры1С!I12+[1]Договоры1С!I13+[1]Договоры1С!K11+[1]Договоры1С!K12+[1]Договоры1С!K13+[1]Договоры1С!M7</f>
        <v>413</v>
      </c>
    </row>
    <row r="9" spans="1:8" ht="15.75" x14ac:dyDescent="0.25">
      <c r="A9" s="13" t="s">
        <v>10</v>
      </c>
      <c r="B9" s="8">
        <f>[1]Заявки1С!B18+[1]Заявки1С!B19+[1]Заявки1С!B20+[1]Заявки1С!B21+[1]Заявки1С!D18+[1]Заявки1С!D19+[1]Заявки1С!D20+[1]Заявки1С!D21+[1]Заявки1С!B25+[1]Заявки1С!B26+[1]Заявки1С!B27+[1]Заявки1С!D25+[1]Заявки1С!D26+[1]Заявки1С!D27</f>
        <v>4</v>
      </c>
      <c r="C9" s="9">
        <f>[1]Заявки1С!C18+[1]Заявки1С!C19+[1]Заявки1С!C20+[1]Заявки1С!C21+[1]Заявки1С!E18+[1]Заявки1С!E19+[1]Заявки1С!E20+[1]Заявки1С!E21+[1]Заявки1С!C25+[1]Заявки1С!C26+[1]Заявки1С!C27+[1]Заявки1С!E25+[1]Заявки1С!E26+[1]Заявки1С!E27</f>
        <v>32</v>
      </c>
      <c r="D9" s="8">
        <f>[1]Акты1С!B18+[1]Акты1С!B19+[1]Акты1С!B20+[1]Акты1С!B21+[1]Акты1С!D18+[1]Акты1С!D19+[1]Акты1С!D20+[1]Акты1С!D21+[1]Акты1С!B25+[1]Акты1С!B26+[1]Акты1С!D25+[1]Акты1С!D26</f>
        <v>9</v>
      </c>
      <c r="E9" s="9">
        <f>[1]Акты1С!C18+[1]Акты1С!C19+[1]Акты1С!C20+[1]Акты1С!C21+[1]Акты1С!E18+[1]Акты1С!E19+[1]Акты1С!E20+[1]Акты1С!E21+[1]Акты1С!C25+[1]Акты1С!C26+[1]Акты1С!E25+[1]Акты1С!E26</f>
        <v>86</v>
      </c>
      <c r="F9" s="8">
        <f>[1]Аннулированные1С!B14+[1]Аннулированные1С!B15+[1]Аннулированные1С!B16+[1]Аннулированные1С!B17+[1]Аннулированные1С!C14+[1]Аннулированные1С!C15+[1]Аннулированные1С!C16+[1]Аннулированные1С!C17+[1]Аннулированные1С!B20+[1]Аннулированные1С!B21+[1]Аннулированные1С!C20+[1]Аннулированные1С!C21</f>
        <v>2</v>
      </c>
      <c r="G9" s="8">
        <f>[1]Договоры1С!B18+[1]Договоры1С!B19+[1]Договоры1С!B20+[1]Договоры1С!B21+[1]Договоры1С!D18+[1]Договоры1С!D19+[1]Договоры1С!D20+[1]Договоры1С!D21+[1]Договоры1С!B25+[1]Договоры1С!B26+[1]Договоры1С!D25+[1]Договоры1С!D26</f>
        <v>3</v>
      </c>
      <c r="H9" s="9">
        <f>[1]Договоры1С!C18+[1]Договоры1С!C19+[1]Договоры1С!C20+[1]Договоры1С!C21+[1]Договоры1С!E18+[1]Договоры1С!E19+[1]Договоры1С!E20+[1]Договоры1С!E21+[1]Договоры1С!C25+[1]Договоры1С!C26+[1]Договоры1С!E25+[1]Договоры1С!E26</f>
        <v>26</v>
      </c>
    </row>
    <row r="10" spans="1:8" ht="15.75" x14ac:dyDescent="0.25">
      <c r="A10" s="13" t="s">
        <v>11</v>
      </c>
      <c r="B10" s="8">
        <f>[1]Заявки1С!J18+[1]Заявки1С!J19+[1]Заявки1С!J20+[1]Заявки1С!J21+[1]Заявки1С!L18+[1]Заявки1С!L19+[1]Заявки1С!L20+[1]Заявки1С!L21+[1]Заявки1С!N18+[1]Заявки1С!N19+[1]Заявки1С!N20+[1]Заявки1С!N21+[1]Заявки1С!P18+[1]Заявки1С!P19+[1]Заявки1С!P20+[1]Заявки1С!P21</f>
        <v>3</v>
      </c>
      <c r="C10" s="9">
        <f>[1]Заявки1С!K18+[1]Заявки1С!K19+[1]Заявки1С!K20+[1]Заявки1С!K21+[1]Заявки1С!M18+[1]Заявки1С!M19+[1]Заявки1С!M20+[1]Заявки1С!M21+[1]Заявки1С!O18+[1]Заявки1С!O19+[1]Заявки1С!O20+[1]Заявки1С!O21+[1]Заявки1С!Q18+[1]Заявки1С!Q19+[1]Заявки1С!Q20+[1]Заявки1С!Q21+[1]Заявки1С!K25+[1]Заявки1С!K26+[1]Заявки1С!K27+[1]Заявки1С!M25+[1]Заявки1С!M26+[1]Заявки1С!M27</f>
        <v>32</v>
      </c>
      <c r="D10" s="8">
        <f>[1]Акты1С!J18+[1]Акты1С!J19+[1]Акты1С!J20+[1]Акты1С!J21+[1]Акты1С!L18+[1]Акты1С!L19+[1]Акты1С!L20+[1]Акты1С!L21+[1]Акты1С!J25+[1]Акты1С!J26+[1]Акты1С!L25+[1]Акты1С!L26</f>
        <v>2</v>
      </c>
      <c r="E10" s="9">
        <f>[1]Акты1С!K18+[1]Акты1С!K19+[1]Акты1С!K20+[1]Акты1С!K21+[1]Акты1С!M18+[1]Акты1С!M19+[1]Акты1С!M20+[1]Акты1С!M21+[1]Акты1С!K25+[1]Акты1С!K26+[1]Акты1С!M25+[1]Акты1С!M26</f>
        <v>254</v>
      </c>
      <c r="F10" s="8">
        <f>[1]Аннулированные1С!G14+[1]Аннулированные1С!G15+[1]Аннулированные1С!G16+[1]Аннулированные1С!G17+[1]Аннулированные1С!H14+[1]Аннулированные1С!H15+[1]Аннулированные1С!H16+[1]Аннулированные1С!H17+[1]Аннулированные1С!I14+[1]Аннулированные1С!I15+[1]Аннулированные1С!I16+[1]Аннулированные1С!I17+[1]Аннулированные1С!G20+[1]Аннулированные1С!G21+[1]Аннулированные1С!H20+[1]Аннулированные1С!H21+[1]Аннулированные1С!J17</f>
        <v>0</v>
      </c>
      <c r="G10" s="8">
        <f>[1]Договоры1С!H18+[1]Договоры1С!H19+[1]Договоры1С!H20+[1]Договоры1С!H21+[1]Договоры1С!J18+[1]Договоры1С!J19+[1]Договоры1С!J20+[1]Договоры1С!J21+[1]Договоры1С!H25+[1]Договоры1С!H26+[1]Договоры1С!J25+[1]Договоры1С!J26</f>
        <v>2</v>
      </c>
      <c r="H10" s="9">
        <f>[1]Договоры1С!I18+[1]Договоры1С!I19+[1]Договоры1С!I20+[1]Договоры1С!I21+[1]Договоры1С!K18+[1]Договоры1С!K19+[1]Договоры1С!K20+[1]Договоры1С!K21+[1]Договоры1С!I25+[1]Договоры1С!I26+[1]Договоры1С!K25+[1]Договоры1С!K26</f>
        <v>15</v>
      </c>
    </row>
    <row r="11" spans="1:8" ht="15.75" x14ac:dyDescent="0.25">
      <c r="A11" s="13" t="s">
        <v>12</v>
      </c>
      <c r="B11" s="8">
        <f>[1]Заявки1С!B32+[1]Заявки1С!B33+[1]Заявки1С!B34+[1]Заявки1С!B35+[1]Заявки1С!D32+[1]Заявки1С!D33+[1]Заявки1С!D34+[1]Заявки1С!D35+[1]Заявки1С!B39+[1]Заявки1С!B40+[1]Заявки1С!B41+[1]Заявки1С!D39+[1]Заявки1С!D40+[1]Заявки1С!D41</f>
        <v>20</v>
      </c>
      <c r="C11" s="9">
        <f>[1]Заявки1С!C32+[1]Заявки1С!C33+[1]Заявки1С!C34+[1]Заявки1С!C35+[1]Заявки1С!E32+[1]Заявки1С!E33+[1]Заявки1С!E34+[1]Заявки1С!E35+[1]Заявки1С!C39+[1]Заявки1С!C40+[1]Заявки1С!C41+[1]Заявки1С!E39+[1]Заявки1С!E40+[1]Заявки1С!E41</f>
        <v>1231.52</v>
      </c>
      <c r="D11" s="8">
        <f>SUM([1]Акты1С!B32+[1]Акты1С!B33+[1]Акты1С!B34+[1]Акты1С!B35+[1]Акты1С!D32+[1]Акты1С!D33+[1]Акты1С!D34+[1]Акты1С!D35+[1]Акты1С!B39+[1]Акты1С!B40+[1]Акты1С!B41+[1]Акты1С!D39+[1]Акты1С!D40+[1]Акты1С!D41)</f>
        <v>5</v>
      </c>
      <c r="E11" s="9">
        <f>SUM([1]Акты1С!C32+[1]Акты1С!C33+[1]Акты1С!C34+[1]Акты1С!C35+[1]Акты1С!E32+[1]Акты1С!E33+[1]Акты1С!E34+[1]Акты1С!E35+[1]Акты1С!C39+[1]Акты1С!C40+[1]Акты1С!C41+[1]Акты1С!E39+[1]Акты1С!E40+[1]Акты1С!E41)</f>
        <v>353.77</v>
      </c>
      <c r="F11" s="8">
        <f>[1]Аннулированные1С!B25+[1]Аннулированные1С!B26+[1]Аннулированные1С!B27+[1]Аннулированные1С!B28+[1]Аннулированные1С!C25+[1]Аннулированные1С!C26+[1]Аннулированные1С!C27+[1]Аннулированные1С!C28+[1]Аннулированные1С!B31+[1]Аннулированные1С!B32+[1]Аннулированные1С!C31+[1]Аннулированные1С!C32</f>
        <v>0</v>
      </c>
      <c r="G11" s="8">
        <f>SUM([1]Договоры1С!B32+[1]Договоры1С!B33+[1]Договоры1С!B34+[1]Договоры1С!B35+[1]Договоры1С!D32+[1]Договоры1С!D33+[1]Договоры1С!D34+[1]Договоры1С!D35+[1]Договоры1С!B39+[1]Договоры1С!B40+[1]Договоры1С!B41+[1]Договоры1С!D39+[1]Договоры1С!D40+[1]Договоры1С!D41)</f>
        <v>12</v>
      </c>
      <c r="H11" s="26">
        <f>SUM([1]Договоры1С!C32+[1]Договоры1С!C33+[1]Договоры1С!C34+[1]Договоры1С!C35+[1]Договоры1С!E32+[1]Договоры1С!E33+[1]Договоры1С!E34+[1]Договоры1С!E35+[1]Договоры1С!C39+[1]Договоры1С!C40+[1]Договоры1С!C41+[1]Договоры1С!E39+[1]Договоры1С!E40+[1]Договоры1С!E41)</f>
        <v>117.24</v>
      </c>
    </row>
    <row r="12" spans="1:8" ht="15.75" x14ac:dyDescent="0.25">
      <c r="A12" s="13" t="s">
        <v>33</v>
      </c>
      <c r="B12" s="8">
        <f>[1]Заявки1С!J74+[1]Заявки1С!J75+[1]Заявки1С!J76+[1]Заявки1С!J77+[1]Заявки1С!L74+[1]Заявки1С!L75+[1]Заявки1С!L76+[1]Заявки1С!L77+[1]Заявки1С!J81+[1]Заявки1С!J82+[1]Заявки1С!J83+[1]Заявки1С!L81+[1]Заявки1С!L82+[1]Заявки1С!L83</f>
        <v>24</v>
      </c>
      <c r="C12" s="9">
        <f>[1]Заявки1С!K74+[1]Заявки1С!K75+[1]Заявки1С!K76+[1]Заявки1С!K77+[1]Заявки1С!M74+[1]Заявки1С!M75+[1]Заявки1С!M76+[1]Заявки1С!M77+[1]Заявки1С!K81+[1]Заявки1С!K82+[1]Заявки1С!K83+[1]Заявки1С!M81+[1]Заявки1С!M82+[1]Заявки1С!M83</f>
        <v>256.89999999999998</v>
      </c>
      <c r="D12" s="8">
        <f>[1]Акты1С!J74+[1]Акты1С!J75+[1]Акты1С!J76+[1]Акты1С!J77+[1]Акты1С!L74+[1]Акты1С!L75+[1]Акты1С!L76+[1]Акты1С!L77+[1]Акты1С!J81+[1]Акты1С!J82+[1]Акты1С!L81+[1]Акты1С!L82</f>
        <v>7</v>
      </c>
      <c r="E12" s="9">
        <f>[1]Акты1С!K74+[1]Акты1С!K75+[1]Акты1С!K76+[1]Акты1С!K77+[1]Акты1С!M74+[1]Акты1С!M75+[1]Акты1С!M76+[1]Акты1С!M77+[1]Акты1С!K81+[1]Акты1С!K82+[1]Акты1С!M81+[1]Акты1С!M82</f>
        <v>61</v>
      </c>
      <c r="F12" s="8">
        <f>[1]Аннулированные1С!G59+[1]Аннулированные1С!G60+[1]Аннулированные1С!G61+[1]Аннулированные1С!G62+[1]Аннулированные1С!H59+[1]Аннулированные1С!H60+[1]Аннулированные1С!H61+[1]Аннулированные1С!H62+[1]Аннулированные1С!G65+[1]Аннулированные1С!G66+[1]Аннулированные1С!H65+[1]Аннулированные1С!H66</f>
        <v>5</v>
      </c>
      <c r="G12" s="8">
        <f>[1]Договоры1С!H74+[1]Договоры1С!H75+[1]Договоры1С!H76+[1]Договоры1С!H77+[1]Договоры1С!J74+[1]Договоры1С!J75+[1]Договоры1С!J76+[1]Договоры1С!J77+[1]Договоры1С!H81+[1]Договоры1С!H82+[1]Договоры1С!J81+[1]Договоры1С!J82</f>
        <v>12</v>
      </c>
      <c r="H12" s="9">
        <f>[1]Договоры1С!I74+[1]Договоры1С!I75+[1]Договоры1С!I76+[1]Договоры1С!I77+[1]Договоры1С!K74+[1]Договоры1С!K75+[1]Договоры1С!K76+[1]Договоры1С!K77+[1]Договоры1С!I81+[1]Договоры1С!I82+[1]Договоры1С!K81+[1]Договоры1С!K82</f>
        <v>202.25</v>
      </c>
    </row>
    <row r="13" spans="1:8" ht="15.75" x14ac:dyDescent="0.25">
      <c r="A13" s="13" t="s">
        <v>13</v>
      </c>
      <c r="B13" s="8">
        <f>[1]Заявки1С!J32+[1]Заявки1С!J33+[1]Заявки1С!J34+[1]Заявки1С!J35+[1]Заявки1С!L32+[1]Заявки1С!L33+[1]Заявки1С!L34+[1]Заявки1С!L35+[1]Заявки1С!J39+[1]Заявки1С!J40+[1]Заявки1С!J41+[1]Заявки1С!L39+[1]Заявки1С!L40+[1]Заявки1С!L41</f>
        <v>52</v>
      </c>
      <c r="C13" s="9">
        <f>[1]Заявки1С!K32+[1]Заявки1С!K33+[1]Заявки1С!K34+[1]Заявки1С!K35+[1]Заявки1С!M32+[1]Заявки1С!M33+[1]Заявки1С!M34+[1]Заявки1С!M35+[1]Заявки1С!K39+[1]Заявки1С!K40+[1]Заявки1С!K41+[1]Заявки1С!M39+[1]Заявки1С!M40+[1]Заявки1С!M41</f>
        <v>982.62</v>
      </c>
      <c r="D13" s="8">
        <f>[1]Акты1С!J32+[1]Акты1С!J33+[1]Акты1С!J34+[1]Акты1С!J35+[1]Акты1С!L32+[1]Акты1С!L33+[1]Акты1С!L34+[1]Акты1С!L35+[1]Акты1С!J39+[1]Акты1С!J40+[1]Акты1С!J41+[1]Акты1С!L39+[1]Акты1С!L40+[1]Акты1С!L41</f>
        <v>16</v>
      </c>
      <c r="E13" s="9">
        <f>[1]Акты1С!K32+[1]Акты1С!K33+[1]Акты1С!K34+[1]Акты1С!K35+[1]Акты1С!M32+[1]Акты1С!M33+[1]Акты1С!M34+[1]Акты1С!M35+[1]Акты1С!K39+[1]Акты1С!K40+[1]Акты1С!K41+[1]Акты1С!M39+[1]Акты1С!M40+[1]Акты1С!M41</f>
        <v>421</v>
      </c>
      <c r="F13" s="8">
        <f>[1]Аннулированные1С!G25+[1]Аннулированные1С!G26+[1]Аннулированные1С!G27+[1]Аннулированные1С!G28+[1]Аннулированные1С!H25+[1]Аннулированные1С!H26+[1]Аннулированные1С!H27+[1]Аннулированные1С!H28+[1]Аннулированные1С!G31+[1]Аннулированные1С!G32+[1]Аннулированные1С!H31+[1]Аннулированные1С!H32+[1]Аннулированные1С!C78</f>
        <v>6</v>
      </c>
      <c r="G13" s="8">
        <f>[1]Договоры1С!H32+[1]Договоры1С!H33+[1]Договоры1С!H34+[1]Договоры1С!H35+[1]Договоры1С!J32+[1]Договоры1С!J33+[1]Договоры1С!J34+[1]Договоры1С!J35+[1]Договоры1С!H39+[1]Договоры1С!H40+[1]Договоры1С!J39+[1]Договоры1С!J40+[1]Договоры1С!J41+[1]Договоры1С!H41</f>
        <v>13</v>
      </c>
      <c r="H13" s="9">
        <f>[1]Договоры1С!I32+[1]Договоры1С!I33+[1]Договоры1С!I34+[1]Договоры1С!I35+[1]Договоры1С!K32+[1]Договоры1С!K33+[1]Договоры1С!K34+[1]Договоры1С!K35+[1]Договоры1С!I39+[1]Договоры1С!I40+[1]Договоры1С!K39+[1]Договоры1С!K40+[1]Договоры1С!K41</f>
        <v>314</v>
      </c>
    </row>
    <row r="14" spans="1:8" ht="15.75" x14ac:dyDescent="0.25">
      <c r="A14" s="13" t="s">
        <v>14</v>
      </c>
      <c r="B14" s="8">
        <f>[1]Заявки1С!B46+[1]Заявки1С!B47+[1]Заявки1С!B48+[1]Заявки1С!B49+[1]Заявки1С!D46+[1]Заявки1С!D47+[1]Заявки1С!D48+[1]Заявки1С!D49+[1]Заявки1С!B53+[1]Заявки1С!B54+[1]Заявки1С!B55+[1]Заявки1С!D53+[1]Заявки1С!D54+[1]Заявки1С!D55</f>
        <v>17</v>
      </c>
      <c r="C14" s="9">
        <f>[1]Заявки1С!C46+[1]Заявки1С!C47+[1]Заявки1С!C48+[1]Заявки1С!C49+[1]Заявки1С!E46+[1]Заявки1С!E47+[1]Заявки1С!E48+[1]Заявки1С!E49+[1]Заявки1С!C53+[1]Заявки1С!C54+[1]Заявки1С!C55+[1]Заявки1С!E53+[1]Заявки1С!E54+[1]Заявки1С!E55</f>
        <v>441</v>
      </c>
      <c r="D14" s="8">
        <f>[1]Акты1С!B46+[1]Акты1С!B47+[1]Акты1С!B48+[1]Акты1С!B49+[1]Акты1С!D46+[1]Акты1С!D47+[1]Акты1С!D48+[1]Акты1С!D49+[1]Акты1С!B53+[1]Акты1С!B54+[1]Акты1С!D53+[1]Акты1С!D54+[1]Акты1С!D55</f>
        <v>23</v>
      </c>
      <c r="E14" s="9">
        <f>[1]Акты1С!C46+[1]Акты1С!C47+[1]Акты1С!C48+[1]Акты1С!C49+[1]Акты1С!E46+[1]Акты1С!E47+[1]Акты1С!E48+[1]Акты1С!E49+[1]Акты1С!C53+[1]Акты1С!C54+[1]Акты1С!E53+[1]Акты1С!E54+[1]Акты1С!E55</f>
        <v>999</v>
      </c>
      <c r="F14" s="8">
        <f>[1]Аннулированные1С!B37+[1]Аннулированные1С!B38+[1]Аннулированные1С!B39+[1]Аннулированные1С!B40+[1]Аннулированные1С!C37+[1]Аннулированные1С!C38+[1]Аннулированные1С!C39+[1]Аннулированные1С!C40+[1]Аннулированные1С!B43+[1]Аннулированные1С!B44+[1]Аннулированные1С!C43+[1]Аннулированные1С!C44</f>
        <v>0</v>
      </c>
      <c r="G14" s="8">
        <f>[1]Договоры1С!B46+[1]Договоры1С!B47+[1]Договоры1С!B48+[1]Договоры1С!B49+[1]Договоры1С!D46+[1]Договоры1С!D47+[1]Договоры1С!D48+[1]Договоры1С!D49+[1]Договоры1С!B53+[1]Договоры1С!B54+[1]Договоры1С!D53+[1]Договоры1С!D54+[1]Договоры1С!D55</f>
        <v>4</v>
      </c>
      <c r="H14" s="9">
        <f>[1]Договоры1С!C46+[1]Договоры1С!C47+[1]Договоры1С!C48+[1]Договоры1С!C49+[1]Договоры1С!E46+[1]Договоры1С!E47+[1]Договоры1С!E48+[1]Договоры1С!E49+[1]Договоры1С!C53+[1]Договоры1С!C54+[1]Договоры1С!E53+[1]Договоры1С!E54+[1]Договоры1С!I41+[1]Договоры1С!E55</f>
        <v>147</v>
      </c>
    </row>
    <row r="15" spans="1:8" ht="15.75" x14ac:dyDescent="0.25">
      <c r="A15" s="13" t="s">
        <v>15</v>
      </c>
      <c r="B15" s="8">
        <f>[1]Заявки1С!J46+[1]Заявки1С!J47+[1]Заявки1С!J48+[1]Заявки1С!J49+[1]Заявки1С!L46+[1]Заявки1С!L47+[1]Заявки1С!L48+[1]Заявки1С!L49+[1]Заявки1С!N46+[1]Заявки1С!N47+[1]Заявки1С!N48+[1]Заявки1С!N49+[1]Заявки1С!J53+[1]Заявки1С!J54+[1]Заявки1С!L53+[1]Заявки1С!L54</f>
        <v>41</v>
      </c>
      <c r="C15" s="9">
        <f>[1]Заявки1С!K46+[1]Заявки1С!K47+[1]Заявки1С!K48+[1]Заявки1С!K49+[1]Заявки1С!M46+[1]Заявки1С!M47+[1]Заявки1С!M48+[1]Заявки1С!M49+[1]Заявки1С!O46+[1]Заявки1С!O47+[1]Заявки1С!O48+[1]Заявки1С!O49+[1]Заявки1С!K53+[1]Заявки1С!K54+[1]Заявки1С!M53+[1]Заявки1С!M54</f>
        <v>4233</v>
      </c>
      <c r="D15" s="8">
        <f>[1]Акты1С!J46+[1]Акты1С!J47+[1]Акты1С!J48+[1]Акты1С!J49+[1]Акты1С!L46+[1]Акты1С!L47+[1]Акты1С!L48+[1]Акты1С!L49+[1]Акты1С!J53+[1]Акты1С!J54+[1]Акты1С!L53+[1]Акты1С!L54</f>
        <v>57</v>
      </c>
      <c r="E15" s="9">
        <f>[1]Акты1С!K46++[1]Акты1С!K47+[1]Акты1С!K48+[1]Акты1С!K49+[1]Акты1С!M46+[1]Акты1С!M47+[1]Акты1С!M48+[1]Акты1С!M49+[1]Акты1С!K53+[1]Акты1С!K54+[1]Акты1С!M53+[1]Акты1С!M54</f>
        <v>852.31999999999994</v>
      </c>
      <c r="F15" s="8">
        <f>[1]Аннулированные1С!G37+[1]Аннулированные1С!G38+[1]Аннулированные1С!G39+[1]Аннулированные1С!G40+[1]Аннулированные1С!H37+[1]Аннулированные1С!H38+[1]Аннулированные1С!H39+[1]Аннулированные1С!H40+[1]Аннулированные1С!G43+[1]Аннулированные1С!G44+[1]Аннулированные1С!H43+[1]Аннулированные1С!H44</f>
        <v>1</v>
      </c>
      <c r="G15" s="8">
        <f>[1]Договоры1С!H46+[1]Договоры1С!H47+[1]Договоры1С!H48+[1]Договоры1С!H49+[1]Договоры1С!J46+[1]Договоры1С!J47+[1]Договоры1С!J48+[1]Договоры1С!J49+[1]Договоры1С!H53+[1]Договоры1С!H54+[1]Договоры1С!J53+[1]Договоры1С!J54+[1]Договоры1С!J55</f>
        <v>17</v>
      </c>
      <c r="H15" s="9">
        <f>[1]Договоры1С!I46+[1]Договоры1С!I47+[1]Договоры1С!I48+[1]Договоры1С!I49+[1]Договоры1С!K46+[1]Договоры1С!K47+[1]Договоры1С!K48+[1]Договоры1С!K49+[1]Договоры1С!I53+[1]Договоры1С!I54+[1]Договоры1С!K53+[1]Договоры1С!K54+[1]Договоры1С!K55</f>
        <v>529.5</v>
      </c>
    </row>
    <row r="16" spans="1:8" ht="15.75" x14ac:dyDescent="0.25">
      <c r="A16" s="13" t="s">
        <v>16</v>
      </c>
      <c r="B16" s="8">
        <f>[1]Заявки1С!B60+[1]Заявки1С!B61+[1]Заявки1С!B62+[1]Заявки1С!B63+[1]Заявки1С!D60+[1]Заявки1С!D61+[1]Заявки1С!D62+[1]Заявки1С!D63+[1]Заявки1С!B67+[1]Заявки1С!B68+[1]Заявки1С!D67+[1]Заявки1С!D68</f>
        <v>49</v>
      </c>
      <c r="C16" s="9">
        <f>[1]Заявки1С!C60+[1]Заявки1С!C61+[1]Заявки1С!C62+[1]Заявки1С!C63+[1]Заявки1С!E60+[1]Заявки1С!E61+[1]Заявки1С!E62+[1]Заявки1С!E63+[1]Заявки1С!C67+[1]Заявки1С!C68+[1]Заявки1С!E67+[1]Заявки1С!E68</f>
        <v>591.9</v>
      </c>
      <c r="D16" s="8">
        <f>[1]Акты1С!B60+[1]Акты1С!B61+[1]Акты1С!B62+[1]Акты1С!B63+[1]Акты1С!D60+[1]Акты1С!D61+[1]Акты1С!D62+[1]Акты1С!D63+[1]Акты1С!B67+[1]Акты1С!B68+[1]Акты1С!D67+[1]Акты1С!D68+[1]Акты1С!B69</f>
        <v>44</v>
      </c>
      <c r="E16" s="9">
        <f>[1]Акты1С!C60+[1]Акты1С!C61+[1]Акты1С!C62+[1]Акты1С!C63+[1]Акты1С!E60+[1]Акты1С!E61+[1]Акты1С!E62+[1]Акты1С!E63+[1]Акты1С!C67+[1]Акты1С!C68+[1]Акты1С!E67+[1]Акты1С!E68+[1]Акты1С!C69</f>
        <v>453.65</v>
      </c>
      <c r="F16" s="8">
        <f>[1]Аннулированные1С!B48+[1]Аннулированные1С!B49+[1]Аннулированные1С!B50+[1]Аннулированные1С!B51+[1]Аннулированные1С!C48+[1]Аннулированные1С!C49+[1]Аннулированные1С!C50+[1]Аннулированные1С!C51+[1]Аннулированные1С!B54+[1]Аннулированные1С!B55+[1]Аннулированные1С!C54+[1]Аннулированные1С!C55</f>
        <v>11</v>
      </c>
      <c r="G16" s="8">
        <f>[1]Договоры1С!B60+[1]Договоры1С!B61+[1]Договоры1С!B62+[1]Договоры1С!B63+[1]Договоры1С!D60+[1]Договоры1С!D61+[1]Договоры1С!D62+[1]Договоры1С!D63+[1]Договоры1С!B67+[1]Договоры1С!B68+[1]Договоры1С!D67+[1]Договоры1С!D68+[1]Договоры1С!B69</f>
        <v>59</v>
      </c>
      <c r="H16" s="9">
        <f>[1]Договоры1С!C60+[1]Договоры1С!C61+[1]Договоры1С!C62+[1]Договоры1С!C63+[1]Договоры1С!E60+[1]Договоры1С!E61+[1]Договоры1С!E62+[1]Договоры1С!E63+[1]Договоры1С!C67+[1]Договоры1С!C68+[1]Договоры1С!C69+[1]Договоры1С!E67+[1]Договоры1С!E68+[1]Договоры1С!E69</f>
        <v>428.3</v>
      </c>
    </row>
    <row r="17" spans="1:8" ht="15.75" x14ac:dyDescent="0.25">
      <c r="A17" s="13" t="s">
        <v>17</v>
      </c>
      <c r="B17" s="8">
        <f>[1]Заявки1С!J60+[1]Заявки1С!J61+[1]Заявки1С!J62+[1]Заявки1С!J63+[1]Заявки1С!L60+[1]Заявки1С!L61+[1]Заявки1С!L62+[1]Заявки1С!L63+[1]Заявки1С!J67+[1]Заявки1С!J68+[1]Заявки1С!J69+[1]Заявки1С!L67+[1]Заявки1С!L68+[1]Заявки1С!L69</f>
        <v>31</v>
      </c>
      <c r="C17" s="9">
        <f>[1]Заявки1С!K60+[1]Заявки1С!K61+[1]Заявки1С!K62+[1]Заявки1С!K63+[1]Заявки1С!M60+[1]Заявки1С!M61+[1]Заявки1С!M62+[1]Заявки1С!M63+[1]Заявки1С!K67+[1]Заявки1С!K68+[1]Заявки1С!K69+[1]Заявки1С!M67+[1]Заявки1С!M68+[1]Заявки1С!M69</f>
        <v>409</v>
      </c>
      <c r="D17" s="8">
        <f>[1]Акты1С!J60+[1]Акты1С!J61+[1]Акты1С!J62+[1]Акты1С!J63+[1]Акты1С!L60+[1]Акты1С!L61+[1]Акты1С!L62+[1]Акты1С!L63+[1]Акты1С!J67+[1]Акты1С!J68+[1]Акты1С!J69+[1]Акты1С!L67+[1]Акты1С!L68+[1]Акты1С!L69</f>
        <v>30</v>
      </c>
      <c r="E17" s="9">
        <f>[1]Акты1С!K60+[1]Акты1С!K61+[1]Акты1С!K62+[1]Акты1С!K63+[1]Акты1С!M60+[1]Акты1С!M61+[1]Акты1С!M62+[1]Акты1С!M63+[1]Акты1С!K67+[1]Акты1С!K68+[1]Акты1С!K69+[1]Акты1С!M67+[1]Акты1С!M68+[1]Акты1С!M69</f>
        <v>548</v>
      </c>
      <c r="F17" s="8">
        <f>[1]Аннулированные1С!G48+[1]Аннулированные1С!G49+[1]Аннулированные1С!G50+[1]Аннулированные1С!G51+[1]Аннулированные1С!H48+[1]Аннулированные1С!H49+[1]Аннулированные1С!H50+[1]Аннулированные1С!H51+[1]Аннулированные1С!G54+[1]Аннулированные1С!G55+[1]Аннулированные1С!H54+[1]Аннулированные1С!H55</f>
        <v>5</v>
      </c>
      <c r="G17" s="8">
        <f>[1]Договоры1С!H60+[1]Договоры1С!H61+[1]Договоры1С!H62+[1]Договоры1С!H63+[1]Договоры1С!J60+[1]Договоры1С!J61+[1]Договоры1С!J62+[1]Договоры1С!J63+[1]Договоры1С!H67+[1]Договоры1С!H68+[1]Договоры1С!H69+[1]Договоры1С!J67+[1]Договоры1С!J68+[1]Договоры1С!J69</f>
        <v>21</v>
      </c>
      <c r="H17" s="9">
        <f>[1]Договоры1С!I60+[1]Договоры1С!I61+[1]Договоры1С!I62+[1]Договоры1С!I63+[1]Договоры1С!K60+[1]Договоры1С!K61+[1]Договоры1С!K62+[1]Договоры1С!K63+[1]Договоры1С!I67+[1]Договоры1С!I68+[1]Договоры1С!I69+[1]Договоры1С!K67+[1]Договоры1С!K68+[1]Договоры1С!K69</f>
        <v>657</v>
      </c>
    </row>
    <row r="18" spans="1:8" ht="15.75" x14ac:dyDescent="0.25">
      <c r="A18" s="1"/>
      <c r="B18" s="12"/>
      <c r="C18" s="11"/>
      <c r="D18" s="12"/>
      <c r="E18" s="11"/>
      <c r="F18" s="12"/>
      <c r="G18" s="12"/>
      <c r="H18" s="11"/>
    </row>
    <row r="19" spans="1:8" ht="15.75" x14ac:dyDescent="0.25">
      <c r="A19" s="1"/>
      <c r="B19" s="12"/>
      <c r="C19" s="11"/>
      <c r="D19" s="12"/>
      <c r="E19" s="11"/>
      <c r="F19" s="12"/>
      <c r="G19" s="12"/>
      <c r="H19" s="11"/>
    </row>
    <row r="20" spans="1:8" ht="15.75" x14ac:dyDescent="0.25">
      <c r="A20" s="14"/>
      <c r="B20" s="10" t="s">
        <v>18</v>
      </c>
      <c r="C20" s="11"/>
      <c r="D20" s="12"/>
      <c r="E20" s="11"/>
      <c r="F20" s="12"/>
      <c r="G20" s="12"/>
      <c r="H20" s="11"/>
    </row>
    <row r="21" spans="1:8" ht="15.75" x14ac:dyDescent="0.25">
      <c r="A21" s="1"/>
      <c r="B21" s="1"/>
      <c r="C21" s="1"/>
      <c r="D21" s="1"/>
      <c r="E21" s="1"/>
      <c r="F21" s="1"/>
      <c r="G21" s="1"/>
      <c r="H21" s="1"/>
    </row>
  </sheetData>
  <mergeCells count="5">
    <mergeCell ref="A1:H1"/>
    <mergeCell ref="B3:C3"/>
    <mergeCell ref="D3:E3"/>
    <mergeCell ref="F3:F4"/>
    <mergeCell ref="G3:H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19"/>
  <sheetViews>
    <sheetView topLeftCell="A2" workbookViewId="0">
      <selection activeCell="I25" sqref="I25"/>
    </sheetView>
  </sheetViews>
  <sheetFormatPr defaultRowHeight="15" x14ac:dyDescent="0.25"/>
  <cols>
    <col min="1" max="1" width="14.140625" style="30" customWidth="1"/>
    <col min="2" max="2" width="15.42578125" style="30" customWidth="1"/>
    <col min="3" max="3" width="15.5703125" style="30" customWidth="1"/>
    <col min="4" max="4" width="16.7109375" style="30" customWidth="1"/>
    <col min="5" max="5" width="15" style="30" customWidth="1"/>
    <col min="6" max="6" width="14.5703125" style="30" customWidth="1"/>
    <col min="7" max="7" width="14.7109375" style="30" customWidth="1"/>
    <col min="8" max="8" width="15.42578125" style="30" customWidth="1"/>
  </cols>
  <sheetData>
    <row r="1" spans="1:8" ht="68.25" customHeight="1" x14ac:dyDescent="0.25">
      <c r="A1" s="40" t="s">
        <v>37</v>
      </c>
      <c r="B1" s="40"/>
      <c r="C1" s="40"/>
      <c r="D1" s="40"/>
      <c r="E1" s="40"/>
      <c r="F1" s="40"/>
      <c r="G1" s="40"/>
      <c r="H1" s="40"/>
    </row>
    <row r="2" spans="1:8" ht="49.5" customHeight="1" x14ac:dyDescent="0.25">
      <c r="A2" s="27"/>
      <c r="B2" s="41" t="s">
        <v>1</v>
      </c>
      <c r="C2" s="42"/>
      <c r="D2" s="41" t="s">
        <v>2</v>
      </c>
      <c r="E2" s="42"/>
      <c r="F2" s="43" t="s">
        <v>3</v>
      </c>
      <c r="G2" s="41" t="s">
        <v>19</v>
      </c>
      <c r="H2" s="42"/>
    </row>
    <row r="3" spans="1:8" ht="47.25" x14ac:dyDescent="0.25">
      <c r="A3" s="27" t="s">
        <v>21</v>
      </c>
      <c r="B3" s="27" t="s">
        <v>4</v>
      </c>
      <c r="C3" s="27" t="s">
        <v>5</v>
      </c>
      <c r="D3" s="27" t="s">
        <v>6</v>
      </c>
      <c r="E3" s="27" t="s">
        <v>7</v>
      </c>
      <c r="F3" s="44"/>
      <c r="G3" s="27" t="s">
        <v>6</v>
      </c>
      <c r="H3" s="27" t="s">
        <v>7</v>
      </c>
    </row>
    <row r="4" spans="1:8" ht="15.75" x14ac:dyDescent="0.25">
      <c r="A4" s="28" t="s">
        <v>38</v>
      </c>
      <c r="B4" s="28">
        <v>1259</v>
      </c>
      <c r="C4" s="28">
        <v>41000.28</v>
      </c>
      <c r="D4" s="28">
        <v>1115</v>
      </c>
      <c r="E4" s="28">
        <v>19983.322000000004</v>
      </c>
      <c r="F4" s="28">
        <v>175</v>
      </c>
      <c r="G4" s="28">
        <v>1026</v>
      </c>
      <c r="H4" s="28">
        <v>18829.656999999999</v>
      </c>
    </row>
    <row r="5" spans="1:8" ht="15.75" x14ac:dyDescent="0.25">
      <c r="A5" s="29" t="s">
        <v>8</v>
      </c>
      <c r="B5" s="27">
        <v>151</v>
      </c>
      <c r="C5" s="27">
        <v>7328.32</v>
      </c>
      <c r="D5" s="27">
        <v>131</v>
      </c>
      <c r="E5" s="27">
        <v>3531.1469999999999</v>
      </c>
      <c r="F5" s="27">
        <v>48</v>
      </c>
      <c r="G5" s="27">
        <v>111</v>
      </c>
      <c r="H5" s="27">
        <v>2500.1469999999999</v>
      </c>
    </row>
    <row r="6" spans="1:8" ht="15.75" x14ac:dyDescent="0.25">
      <c r="A6" s="29" t="s">
        <v>34</v>
      </c>
      <c r="B6" s="27">
        <v>137</v>
      </c>
      <c r="C6" s="27">
        <v>3243</v>
      </c>
      <c r="D6" s="27">
        <v>100</v>
      </c>
      <c r="E6" s="27">
        <v>1569</v>
      </c>
      <c r="F6" s="27">
        <v>39</v>
      </c>
      <c r="G6" s="27">
        <v>99</v>
      </c>
      <c r="H6" s="27">
        <v>1302</v>
      </c>
    </row>
    <row r="7" spans="1:8" ht="15.75" x14ac:dyDescent="0.25">
      <c r="A7" s="29" t="s">
        <v>9</v>
      </c>
      <c r="B7" s="27">
        <v>253</v>
      </c>
      <c r="C7" s="27">
        <v>10720.1</v>
      </c>
      <c r="D7" s="27">
        <v>251</v>
      </c>
      <c r="E7" s="27">
        <v>3994.4</v>
      </c>
      <c r="F7" s="27">
        <v>1</v>
      </c>
      <c r="G7" s="27">
        <v>177</v>
      </c>
      <c r="H7" s="27">
        <v>3691</v>
      </c>
    </row>
    <row r="8" spans="1:8" ht="15.75" x14ac:dyDescent="0.25">
      <c r="A8" s="29" t="s">
        <v>10</v>
      </c>
      <c r="B8" s="27">
        <v>24</v>
      </c>
      <c r="C8" s="27">
        <v>234</v>
      </c>
      <c r="D8" s="27">
        <v>30</v>
      </c>
      <c r="E8" s="27">
        <v>324</v>
      </c>
      <c r="F8" s="27">
        <v>4</v>
      </c>
      <c r="G8" s="27">
        <v>20</v>
      </c>
      <c r="H8" s="27">
        <v>235</v>
      </c>
    </row>
    <row r="9" spans="1:8" ht="15.75" x14ac:dyDescent="0.25">
      <c r="A9" s="29" t="s">
        <v>11</v>
      </c>
      <c r="B9" s="27">
        <v>7</v>
      </c>
      <c r="C9" s="27">
        <v>39</v>
      </c>
      <c r="D9" s="27">
        <v>3</v>
      </c>
      <c r="E9" s="27">
        <v>259</v>
      </c>
      <c r="F9" s="27">
        <v>0</v>
      </c>
      <c r="G9" s="27">
        <v>3</v>
      </c>
      <c r="H9" s="27">
        <v>30</v>
      </c>
    </row>
    <row r="10" spans="1:8" ht="15.75" x14ac:dyDescent="0.25">
      <c r="A10" s="29" t="s">
        <v>12</v>
      </c>
      <c r="B10" s="27">
        <v>61</v>
      </c>
      <c r="C10" s="27">
        <v>1824.54</v>
      </c>
      <c r="D10" s="27">
        <v>37</v>
      </c>
      <c r="E10" s="27">
        <v>979.77</v>
      </c>
      <c r="F10" s="27">
        <v>3</v>
      </c>
      <c r="G10" s="27">
        <v>66</v>
      </c>
      <c r="H10" s="27">
        <v>2278.7800000000002</v>
      </c>
    </row>
    <row r="11" spans="1:8" ht="15.75" x14ac:dyDescent="0.25">
      <c r="A11" s="29" t="s">
        <v>33</v>
      </c>
      <c r="B11" s="27">
        <v>70</v>
      </c>
      <c r="C11" s="27">
        <v>1237.73</v>
      </c>
      <c r="D11" s="27">
        <v>30</v>
      </c>
      <c r="E11" s="27">
        <v>273</v>
      </c>
      <c r="F11" s="27">
        <v>14</v>
      </c>
      <c r="G11" s="27">
        <v>70</v>
      </c>
      <c r="H11" s="27">
        <v>1255.18</v>
      </c>
    </row>
    <row r="12" spans="1:8" ht="15.75" x14ac:dyDescent="0.25">
      <c r="A12" s="29" t="s">
        <v>13</v>
      </c>
      <c r="B12" s="27">
        <v>128</v>
      </c>
      <c r="C12" s="27">
        <v>3667.19</v>
      </c>
      <c r="D12" s="27">
        <v>85</v>
      </c>
      <c r="E12" s="27">
        <v>2018</v>
      </c>
      <c r="F12" s="27">
        <v>28</v>
      </c>
      <c r="G12" s="27">
        <v>77</v>
      </c>
      <c r="H12" s="27">
        <v>1818</v>
      </c>
    </row>
    <row r="13" spans="1:8" ht="15.75" x14ac:dyDescent="0.25">
      <c r="A13" s="29" t="s">
        <v>14</v>
      </c>
      <c r="B13" s="27">
        <v>67</v>
      </c>
      <c r="C13" s="27">
        <v>1603.5</v>
      </c>
      <c r="D13" s="27">
        <v>103</v>
      </c>
      <c r="E13" s="27">
        <v>2070.2849999999999</v>
      </c>
      <c r="F13" s="27">
        <v>1</v>
      </c>
      <c r="G13" s="27">
        <v>58</v>
      </c>
      <c r="H13" s="27">
        <v>714.5</v>
      </c>
    </row>
    <row r="14" spans="1:8" ht="15.75" x14ac:dyDescent="0.25">
      <c r="A14" s="29" t="s">
        <v>15</v>
      </c>
      <c r="B14" s="27">
        <v>99</v>
      </c>
      <c r="C14" s="27">
        <v>6471</v>
      </c>
      <c r="D14" s="27">
        <v>120</v>
      </c>
      <c r="E14" s="27">
        <v>2236.3200000000002</v>
      </c>
      <c r="F14" s="27">
        <v>1</v>
      </c>
      <c r="G14" s="27">
        <v>72</v>
      </c>
      <c r="H14" s="27">
        <v>1377</v>
      </c>
    </row>
    <row r="15" spans="1:8" ht="15.75" x14ac:dyDescent="0.25">
      <c r="A15" s="29" t="s">
        <v>16</v>
      </c>
      <c r="B15" s="27">
        <v>187</v>
      </c>
      <c r="C15" s="27">
        <v>2266.9</v>
      </c>
      <c r="D15" s="27">
        <v>135</v>
      </c>
      <c r="E15" s="27">
        <v>1504.4</v>
      </c>
      <c r="F15" s="27">
        <v>24</v>
      </c>
      <c r="G15" s="27">
        <v>205</v>
      </c>
      <c r="H15" s="27">
        <v>2063.5500000000002</v>
      </c>
    </row>
    <row r="16" spans="1:8" ht="15.75" x14ac:dyDescent="0.25">
      <c r="A16" s="29" t="s">
        <v>17</v>
      </c>
      <c r="B16" s="27">
        <v>75</v>
      </c>
      <c r="C16" s="27">
        <v>2365</v>
      </c>
      <c r="D16" s="27">
        <v>90</v>
      </c>
      <c r="E16" s="27">
        <v>1224</v>
      </c>
      <c r="F16" s="27">
        <v>12</v>
      </c>
      <c r="G16" s="27">
        <v>68</v>
      </c>
      <c r="H16" s="27">
        <v>1564.5</v>
      </c>
    </row>
    <row r="19" spans="1:1" x14ac:dyDescent="0.25">
      <c r="A19" s="10" t="s">
        <v>18</v>
      </c>
    </row>
  </sheetData>
  <mergeCells count="5">
    <mergeCell ref="A1:H1"/>
    <mergeCell ref="B2:C2"/>
    <mergeCell ref="D2:E2"/>
    <mergeCell ref="F2:F3"/>
    <mergeCell ref="G2:H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11B8D-DC64-4C25-9EA3-03CE220ABE20}">
  <dimension ref="A1:H21"/>
  <sheetViews>
    <sheetView workbookViewId="0">
      <selection sqref="A1:H1"/>
    </sheetView>
  </sheetViews>
  <sheetFormatPr defaultRowHeight="15" x14ac:dyDescent="0.25"/>
  <cols>
    <col min="2" max="2" width="12.85546875" customWidth="1"/>
    <col min="3" max="3" width="15.42578125" customWidth="1"/>
    <col min="4" max="4" width="14.85546875" customWidth="1"/>
    <col min="5" max="5" width="16.140625" customWidth="1"/>
    <col min="6" max="6" width="18.5703125" customWidth="1"/>
    <col min="7" max="7" width="15.42578125" customWidth="1"/>
    <col min="8" max="8" width="17.5703125" customWidth="1"/>
  </cols>
  <sheetData>
    <row r="1" spans="1:8" ht="53.25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</row>
    <row r="2" spans="1:8" ht="15.75" x14ac:dyDescent="0.25">
      <c r="A2" s="1"/>
      <c r="B2" s="2"/>
      <c r="C2" s="3"/>
      <c r="D2" s="2"/>
      <c r="E2" s="3"/>
      <c r="F2" s="2"/>
      <c r="G2" s="2"/>
      <c r="H2" s="3"/>
    </row>
    <row r="3" spans="1:8" ht="15.75" x14ac:dyDescent="0.25">
      <c r="A3" s="4"/>
      <c r="B3" s="38" t="s">
        <v>1</v>
      </c>
      <c r="C3" s="38"/>
      <c r="D3" s="38" t="s">
        <v>2</v>
      </c>
      <c r="E3" s="38"/>
      <c r="F3" s="36" t="s">
        <v>3</v>
      </c>
      <c r="G3" s="38" t="s">
        <v>19</v>
      </c>
      <c r="H3" s="38"/>
    </row>
    <row r="4" spans="1:8" ht="47.25" x14ac:dyDescent="0.25">
      <c r="A4" s="5" t="s">
        <v>21</v>
      </c>
      <c r="B4" s="6" t="s">
        <v>4</v>
      </c>
      <c r="C4" s="7" t="s">
        <v>5</v>
      </c>
      <c r="D4" s="6" t="s">
        <v>6</v>
      </c>
      <c r="E4" s="7" t="s">
        <v>7</v>
      </c>
      <c r="F4" s="37"/>
      <c r="G4" s="6" t="s">
        <v>6</v>
      </c>
      <c r="H4" s="7" t="s">
        <v>7</v>
      </c>
    </row>
    <row r="5" spans="1:8" ht="15.75" x14ac:dyDescent="0.25">
      <c r="A5" s="13" t="s">
        <v>39</v>
      </c>
      <c r="B5" s="24">
        <v>469</v>
      </c>
      <c r="C5" s="25">
        <v>17060.87</v>
      </c>
      <c r="D5" s="24">
        <v>423</v>
      </c>
      <c r="E5" s="25">
        <v>7626.9400000000005</v>
      </c>
      <c r="F5" s="24">
        <v>81</v>
      </c>
      <c r="G5" s="24">
        <v>321</v>
      </c>
      <c r="H5" s="25">
        <v>4770.2000000000007</v>
      </c>
    </row>
    <row r="6" spans="1:8" ht="15.75" x14ac:dyDescent="0.25">
      <c r="A6" s="13" t="s">
        <v>8</v>
      </c>
      <c r="B6" s="8">
        <v>55</v>
      </c>
      <c r="C6" s="9">
        <v>3042.2</v>
      </c>
      <c r="D6" s="8">
        <v>52</v>
      </c>
      <c r="E6" s="9">
        <v>1361.92</v>
      </c>
      <c r="F6" s="8">
        <v>32</v>
      </c>
      <c r="G6" s="8">
        <v>32</v>
      </c>
      <c r="H6" s="9">
        <v>388.5</v>
      </c>
    </row>
    <row r="7" spans="1:8" ht="15.75" x14ac:dyDescent="0.25">
      <c r="A7" s="13" t="s">
        <v>34</v>
      </c>
      <c r="B7" s="8">
        <v>63</v>
      </c>
      <c r="C7" s="9">
        <v>1067</v>
      </c>
      <c r="D7" s="8">
        <v>37</v>
      </c>
      <c r="E7" s="9">
        <v>1100</v>
      </c>
      <c r="F7" s="8">
        <v>15</v>
      </c>
      <c r="G7" s="8">
        <v>54</v>
      </c>
      <c r="H7" s="9">
        <v>621</v>
      </c>
    </row>
    <row r="8" spans="1:8" ht="15.75" x14ac:dyDescent="0.25">
      <c r="A8" s="13" t="s">
        <v>9</v>
      </c>
      <c r="B8" s="8">
        <v>100</v>
      </c>
      <c r="C8" s="9">
        <v>3198</v>
      </c>
      <c r="D8" s="8">
        <v>134</v>
      </c>
      <c r="E8" s="9">
        <v>2024</v>
      </c>
      <c r="F8" s="8">
        <v>3</v>
      </c>
      <c r="G8" s="8">
        <v>55</v>
      </c>
      <c r="H8" s="9">
        <v>1227</v>
      </c>
    </row>
    <row r="9" spans="1:8" ht="15.75" x14ac:dyDescent="0.25">
      <c r="A9" s="13" t="s">
        <v>10</v>
      </c>
      <c r="B9" s="8">
        <v>7</v>
      </c>
      <c r="C9" s="9">
        <v>74</v>
      </c>
      <c r="D9" s="8">
        <v>18</v>
      </c>
      <c r="E9" s="9">
        <v>205</v>
      </c>
      <c r="F9" s="8">
        <v>1</v>
      </c>
      <c r="G9" s="8">
        <v>8</v>
      </c>
      <c r="H9" s="9">
        <v>75</v>
      </c>
    </row>
    <row r="10" spans="1:8" ht="15.75" x14ac:dyDescent="0.25">
      <c r="A10" s="13" t="s">
        <v>11</v>
      </c>
      <c r="B10" s="8">
        <v>0</v>
      </c>
      <c r="C10" s="9">
        <v>0</v>
      </c>
      <c r="D10" s="8">
        <v>0</v>
      </c>
      <c r="E10" s="9">
        <v>0</v>
      </c>
      <c r="F10" s="8">
        <v>0</v>
      </c>
      <c r="G10" s="8">
        <v>0</v>
      </c>
      <c r="H10" s="9">
        <v>0</v>
      </c>
    </row>
    <row r="11" spans="1:8" ht="15.75" x14ac:dyDescent="0.25">
      <c r="A11" s="13" t="s">
        <v>12</v>
      </c>
      <c r="B11" s="8">
        <v>23</v>
      </c>
      <c r="C11" s="9">
        <v>227.10000000000002</v>
      </c>
      <c r="D11" s="8">
        <v>28</v>
      </c>
      <c r="E11" s="9">
        <v>375.02</v>
      </c>
      <c r="F11" s="8">
        <v>0</v>
      </c>
      <c r="G11" s="8">
        <v>14</v>
      </c>
      <c r="H11" s="26">
        <v>122.4</v>
      </c>
    </row>
    <row r="12" spans="1:8" ht="15.75" x14ac:dyDescent="0.25">
      <c r="A12" s="13" t="s">
        <v>33</v>
      </c>
      <c r="B12" s="8">
        <v>30</v>
      </c>
      <c r="C12" s="9">
        <v>1606.5</v>
      </c>
      <c r="D12" s="8">
        <v>3</v>
      </c>
      <c r="E12" s="9">
        <v>35</v>
      </c>
      <c r="F12" s="8">
        <v>4</v>
      </c>
      <c r="G12" s="8">
        <v>9</v>
      </c>
      <c r="H12" s="9">
        <v>64</v>
      </c>
    </row>
    <row r="13" spans="1:8" ht="15.75" x14ac:dyDescent="0.25">
      <c r="A13" s="13" t="s">
        <v>13</v>
      </c>
      <c r="B13" s="8">
        <v>48</v>
      </c>
      <c r="C13" s="9">
        <v>1479.57</v>
      </c>
      <c r="D13" s="8">
        <v>37</v>
      </c>
      <c r="E13" s="9">
        <v>958</v>
      </c>
      <c r="F13" s="8">
        <v>14</v>
      </c>
      <c r="G13" s="8">
        <v>49</v>
      </c>
      <c r="H13" s="9">
        <v>1079.2</v>
      </c>
    </row>
    <row r="14" spans="1:8" ht="15.75" x14ac:dyDescent="0.25">
      <c r="A14" s="13" t="s">
        <v>14</v>
      </c>
      <c r="B14" s="8">
        <v>8</v>
      </c>
      <c r="C14" s="9">
        <v>190</v>
      </c>
      <c r="D14" s="8">
        <v>2</v>
      </c>
      <c r="E14" s="9">
        <v>30</v>
      </c>
      <c r="F14" s="8">
        <v>0</v>
      </c>
      <c r="G14" s="8">
        <v>11</v>
      </c>
      <c r="H14" s="9">
        <v>104</v>
      </c>
    </row>
    <row r="15" spans="1:8" ht="15.75" x14ac:dyDescent="0.25">
      <c r="A15" s="13" t="s">
        <v>15</v>
      </c>
      <c r="B15" s="8">
        <v>47</v>
      </c>
      <c r="C15" s="9">
        <v>3991</v>
      </c>
      <c r="D15" s="8">
        <v>22</v>
      </c>
      <c r="E15" s="9">
        <v>347</v>
      </c>
      <c r="F15" s="8">
        <v>1</v>
      </c>
      <c r="G15" s="8">
        <v>23</v>
      </c>
      <c r="H15" s="9">
        <v>221.5</v>
      </c>
    </row>
    <row r="16" spans="1:8" ht="15.75" x14ac:dyDescent="0.25">
      <c r="A16" s="13" t="s">
        <v>16</v>
      </c>
      <c r="B16" s="8">
        <v>66</v>
      </c>
      <c r="C16" s="9">
        <v>1775.5</v>
      </c>
      <c r="D16" s="8">
        <v>50</v>
      </c>
      <c r="E16" s="9">
        <v>651</v>
      </c>
      <c r="F16" s="8">
        <v>10</v>
      </c>
      <c r="G16" s="8">
        <v>42</v>
      </c>
      <c r="H16" s="9">
        <v>638.6</v>
      </c>
    </row>
    <row r="17" spans="1:8" ht="15.75" x14ac:dyDescent="0.25">
      <c r="A17" s="13" t="s">
        <v>17</v>
      </c>
      <c r="B17" s="8">
        <v>22</v>
      </c>
      <c r="C17" s="9">
        <v>410</v>
      </c>
      <c r="D17" s="8">
        <v>40</v>
      </c>
      <c r="E17" s="9">
        <v>540</v>
      </c>
      <c r="F17" s="8">
        <v>1</v>
      </c>
      <c r="G17" s="8">
        <v>24</v>
      </c>
      <c r="H17" s="9">
        <v>229</v>
      </c>
    </row>
    <row r="18" spans="1:8" ht="15.75" x14ac:dyDescent="0.25">
      <c r="A18" s="1"/>
      <c r="B18" s="12"/>
      <c r="C18" s="11"/>
      <c r="D18" s="12"/>
      <c r="E18" s="11"/>
      <c r="F18" s="12"/>
      <c r="G18" s="12"/>
      <c r="H18" s="11"/>
    </row>
    <row r="19" spans="1:8" ht="15.75" x14ac:dyDescent="0.25">
      <c r="A19" s="1"/>
      <c r="B19" s="12"/>
      <c r="C19" s="11"/>
      <c r="D19" s="12"/>
      <c r="E19" s="11"/>
      <c r="F19" s="12"/>
      <c r="G19" s="12"/>
      <c r="H19" s="11"/>
    </row>
    <row r="20" spans="1:8" ht="15.75" x14ac:dyDescent="0.25">
      <c r="A20" s="14"/>
      <c r="B20" s="10" t="s">
        <v>18</v>
      </c>
      <c r="C20" s="11"/>
      <c r="D20" s="12"/>
      <c r="E20" s="11"/>
      <c r="F20" s="12"/>
      <c r="G20" s="12"/>
      <c r="H20" s="11"/>
    </row>
    <row r="21" spans="1:8" ht="15.75" x14ac:dyDescent="0.25">
      <c r="A21" s="1"/>
      <c r="B21" s="1"/>
      <c r="C21" s="1"/>
      <c r="D21" s="1"/>
      <c r="E21" s="1"/>
      <c r="F21" s="1"/>
      <c r="G21" s="1"/>
      <c r="H21" s="1"/>
    </row>
  </sheetData>
  <mergeCells count="5">
    <mergeCell ref="A1:H1"/>
    <mergeCell ref="B3:C3"/>
    <mergeCell ref="D3:E3"/>
    <mergeCell ref="F3:F4"/>
    <mergeCell ref="G3:H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9B727-C871-46AE-814C-812F1DE92B90}">
  <dimension ref="A1:H21"/>
  <sheetViews>
    <sheetView workbookViewId="0">
      <selection activeCell="J14" sqref="J14"/>
    </sheetView>
  </sheetViews>
  <sheetFormatPr defaultRowHeight="15" x14ac:dyDescent="0.25"/>
  <cols>
    <col min="2" max="2" width="12.85546875" customWidth="1"/>
    <col min="3" max="3" width="15.42578125" customWidth="1"/>
    <col min="4" max="4" width="14.85546875" customWidth="1"/>
    <col min="5" max="5" width="16.140625" customWidth="1"/>
    <col min="6" max="6" width="18.5703125" customWidth="1"/>
    <col min="7" max="7" width="15.42578125" customWidth="1"/>
    <col min="8" max="8" width="17.5703125" customWidth="1"/>
  </cols>
  <sheetData>
    <row r="1" spans="1:8" ht="48.75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</row>
    <row r="2" spans="1:8" ht="15.75" x14ac:dyDescent="0.25">
      <c r="A2" s="1"/>
      <c r="B2" s="2"/>
      <c r="C2" s="3"/>
      <c r="D2" s="2"/>
      <c r="E2" s="3"/>
      <c r="F2" s="2"/>
      <c r="G2" s="2"/>
      <c r="H2" s="3"/>
    </row>
    <row r="3" spans="1:8" ht="53.25" customHeight="1" x14ac:dyDescent="0.25">
      <c r="A3" s="4"/>
      <c r="B3" s="38" t="s">
        <v>1</v>
      </c>
      <c r="C3" s="38"/>
      <c r="D3" s="38" t="s">
        <v>2</v>
      </c>
      <c r="E3" s="38"/>
      <c r="F3" s="36" t="s">
        <v>3</v>
      </c>
      <c r="G3" s="38" t="s">
        <v>19</v>
      </c>
      <c r="H3" s="38"/>
    </row>
    <row r="4" spans="1:8" ht="47.25" x14ac:dyDescent="0.25">
      <c r="A4" s="5" t="s">
        <v>21</v>
      </c>
      <c r="B4" s="31" t="s">
        <v>4</v>
      </c>
      <c r="C4" s="7" t="s">
        <v>5</v>
      </c>
      <c r="D4" s="31" t="s">
        <v>6</v>
      </c>
      <c r="E4" s="7" t="s">
        <v>7</v>
      </c>
      <c r="F4" s="37"/>
      <c r="G4" s="31" t="s">
        <v>6</v>
      </c>
      <c r="H4" s="7" t="s">
        <v>7</v>
      </c>
    </row>
    <row r="5" spans="1:8" ht="15.75" x14ac:dyDescent="0.25">
      <c r="A5" s="13" t="s">
        <v>40</v>
      </c>
      <c r="B5" s="24">
        <f>SUM(B6:B17)</f>
        <v>511</v>
      </c>
      <c r="C5" s="25">
        <f>SUM(C6:C17)</f>
        <v>13597.48</v>
      </c>
      <c r="D5" s="24">
        <f t="shared" ref="D5:F5" si="0">SUM(D6:D17)</f>
        <v>527</v>
      </c>
      <c r="E5" s="25">
        <f t="shared" si="0"/>
        <v>9471.7100000000009</v>
      </c>
      <c r="F5" s="24">
        <f t="shared" si="0"/>
        <v>49</v>
      </c>
      <c r="G5" s="24">
        <f>SUM(G6:G17)</f>
        <v>225</v>
      </c>
      <c r="H5" s="25">
        <f>SUM(H6:H17)</f>
        <v>5381.62</v>
      </c>
    </row>
    <row r="6" spans="1:8" ht="15.75" x14ac:dyDescent="0.25">
      <c r="A6" s="13" t="s">
        <v>8</v>
      </c>
      <c r="B6" s="8">
        <f>[2]Заявки1С!B4+[2]Заявки1С!B5+[2]Заявки1С!B6+[2]Заявки1С!B7+[2]Заявки1С!D4+[2]Заявки1С!D5+[2]Заявки1С!D6+[2]Заявки1С!D7+[2]Заявки1С!F4+[2]Заявки1С!F5+[2]Заявки1С!F6+[2]Заявки1С!F7+[2]Заявки1С!B11+[2]Заявки1С!B12+[2]Заявки1С!B13+[2]Заявки1С!D11+[2]Заявки1С!D12+[2]Заявки1С!D13</f>
        <v>47</v>
      </c>
      <c r="C6" s="9">
        <f>[2]Заявки1С!C4+[2]Заявки1С!C5+[2]Заявки1С!C6+[2]Заявки1С!C7+[2]Заявки1С!E4+[2]Заявки1С!E5+[2]Заявки1С!E6+[2]Заявки1С!E7+[2]Заявки1С!G4+[2]Заявки1С!G5+[2]Заявки1С!G6+[2]Заявки1С!G7+[2]Заявки1С!C11+[2]Заявки1С!C12+[2]Заявки1С!E11+[2]Заявки1С!E12+[2]Заявки1С!E13</f>
        <v>1053.7</v>
      </c>
      <c r="D6" s="8">
        <f>[2]Акты1С!B4+[2]Акты1С!B5+[2]Акты1С!B6+[2]Акты1С!B7+[2]Акты1С!D4+[2]Акты1С!D5+[2]Акты1С!D6+[2]Акты1С!D7+[2]Акты1С!F4+[2]Акты1С!F5+[2]Акты1С!F6+[2]Акты1С!F7+[2]Акты1С!B11+[2]Акты1С!B12+[2]Акты1С!B13+[2]Акты1С!D11+[2]Акты1С!D12+[2]Акты1С!D13</f>
        <v>54</v>
      </c>
      <c r="E6" s="9">
        <f>[2]Акты1С!C4+[2]Акты1С!C5+[2]Акты1С!C6+[2]Акты1С!C7+[2]Акты1С!E4+[2]Акты1С!E5+[2]Акты1С!E6+[2]Акты1С!E7+[2]Акты1С!G4+[2]Акты1С!G5+[2]Акты1С!G6+[2]Акты1С!G7+[2]Акты1С!C11+[2]Акты1С!C12+[2]Акты1С!C13+[2]Акты1С!E11+[2]Акты1С!E12+[2]Акты1С!E13</f>
        <v>1809.19</v>
      </c>
      <c r="F6" s="8">
        <f>[2]Аннулированные1С!B3+[2]Аннулированные1С!B4+[2]Аннулированные1С!B5+[2]Аннулированные1С!B6+[2]Аннулированные1С!C3+[2]Аннулированные1С!C4+[2]Аннулированные1С!C5+[2]Аннулированные1С!C6+[2]Аннулированные1С!D3+[2]Аннулированные1С!D4+[2]Аннулированные1С!D5+[2]Аннулированные1С!D6+[2]Аннулированные1С!B9+[2]Аннулированные1С!B10+[2]Аннулированные1С!C9+[2]Аннулированные1С!C10</f>
        <v>23</v>
      </c>
      <c r="G6" s="8">
        <f>[2]Договоры1С!B4+[2]Договоры1С!B5+[2]Договоры1С!B6+[2]Договоры1С!B7+[2]Договоры1С!D4+[2]Договоры1С!D5+[2]Договоры1С!D6+[2]Договоры1С!D7+[2]Договоры1С!B11+[2]Договоры1С!B12+[2]Договоры1С!B13+[2]Договоры1С!D11+[2]Договоры1С!D12+[2]Договоры1С!D13</f>
        <v>19</v>
      </c>
      <c r="H6" s="9">
        <f>[2]Договоры1С!C4+[2]Договоры1С!C5+[2]Договоры1С!C6+[2]Договоры1С!C7+[2]Договоры1С!E4+[2]Договоры1С!E5+[2]Договоры1С!E6+[2]Договоры1С!E7+[2]Договоры1С!C11+[2]Договоры1С!C12+[2]Договоры1С!C13+[2]Договоры1С!E11+[2]Договоры1С!E12+[2]Договоры1С!E13</f>
        <v>486</v>
      </c>
    </row>
    <row r="7" spans="1:8" ht="15.75" x14ac:dyDescent="0.25">
      <c r="A7" s="13" t="s">
        <v>34</v>
      </c>
      <c r="B7" s="8">
        <f>[2]Заявки1С!B74+[2]Заявки1С!B75+[2]Заявки1С!B76+[2]Заявки1С!B77+[2]Заявки1С!D74+[2]Заявки1С!D75+[2]Заявки1С!D76+[2]Заявки1С!D77+[2]Заявки1С!B81+[2]Заявки1С!B82+[2]Заявки1С!D81+[2]Заявки1С!D82</f>
        <v>64</v>
      </c>
      <c r="C7" s="9">
        <f>[2]Заявки1С!C74+[2]Заявки1С!C75+[2]Заявки1С!C76+[2]Заявки1С!C77+[2]Заявки1С!E74+[2]Заявки1С!E75+[2]Заявки1С!E76+[2]Заявки1С!E77+[2]Заявки1С!C81+[2]Заявки1С!C82+[2]Заявки1С!E81+[2]Заявки1С!E82</f>
        <v>825</v>
      </c>
      <c r="D7" s="8">
        <f>[2]Акты1С!B74+[2]Акты1С!B75+[2]Акты1С!B76+[2]Акты1С!B77+[2]Акты1С!D74+[2]Акты1С!D75+[2]Акты1С!D76+[2]Акты1С!D77+[2]Акты1С!B81+[2]Акты1С!B82+[2]Акты1С!D81+[2]Акты1С!D82</f>
        <v>81</v>
      </c>
      <c r="E7" s="9">
        <f>[2]Акты1С!C74+[2]Акты1С!C75+[2]Акты1С!C76+[2]Акты1С!C77+[2]Акты1С!E74+[2]Акты1С!E75+[2]Акты1С!E76+[2]Акты1С!E77+[2]Акты1С!C81+[2]Акты1С!C82+[2]Акты1С!E81+[2]Акты1С!E82</f>
        <v>1537.7</v>
      </c>
      <c r="F7" s="8">
        <f>[2]Аннулированные1С!B59+[2]Аннулированные1С!B60+[2]Аннулированные1С!B61+[2]Аннулированные1С!B62+[2]Аннулированные1С!C59+[2]Аннулированные1С!C60+[2]Аннулированные1С!C61+[2]Аннулированные1С!C62+[2]Аннулированные1С!B65+[2]Аннулированные1С!B66+[2]Аннулированные1С!C65+[2]Аннулированные1С!C66</f>
        <v>0</v>
      </c>
      <c r="G7" s="8">
        <f>[2]Договоры1С!B74+[2]Договоры1С!B75+[2]Договоры1С!B76+[2]Договоры1С!B77+[2]Договоры1С!D74+[2]Договоры1С!D75+[2]Договоры1С!D76+[2]Договоры1С!D77+[2]Договоры1С!B81+[2]Договоры1С!B82+[2]Договоры1С!D81+[2]Договоры1С!D82</f>
        <v>28</v>
      </c>
      <c r="H7" s="9">
        <f>[2]Договоры1С!C74+[2]Договоры1С!E74+[2]Договоры1С!C75+[2]Договоры1С!E75+[2]Договоры1С!C76+[2]Договоры1С!E76+[2]Договоры1С!C77+[2]Договоры1С!E77+[2]Договоры1С!C81+[2]Договоры1С!E81+[2]Договоры1С!C82+[2]Договоры1С!E82</f>
        <v>311</v>
      </c>
    </row>
    <row r="8" spans="1:8" ht="15.75" x14ac:dyDescent="0.25">
      <c r="A8" s="13" t="s">
        <v>9</v>
      </c>
      <c r="B8" s="8">
        <f>[2]Заявки1С!J4+[2]Заявки1С!J5+[2]Заявки1С!J6+[2]Заявки1С!J7+[2]Заявки1С!L4+[2]Заявки1С!L5+[2]Заявки1С!L6+[2]Заявки1С!L7+[2]Заявки1С!N4+[2]Заявки1С!N5+[2]Заявки1С!N6+[2]Заявки1С!N7+[2]Заявки1С!J11+[2]Заявки1С!J12+[2]Заявки1С!J13+[2]Заявки1С!L11+[2]Заявки1С!L12+[2]Заявки1С!L13</f>
        <v>94</v>
      </c>
      <c r="C8" s="9">
        <f>[2]Заявки1С!K4+[2]Заявки1С!K5+[2]Заявки1С!K6+[2]Заявки1С!K7+[2]Заявки1С!M4+[2]Заявки1С!M5+[2]Заявки1С!M6+[2]Заявки1С!M7+[2]Заявки1С!O4+[2]Заявки1С!O5+[2]Заявки1С!O6+[2]Заявки1С!O7+[2]Заявки1С!K11+[2]Заявки1С!K12+[2]Заявки1С!M11+[2]Заявки1С!M12+[2]Заявки1С!M13</f>
        <v>2284</v>
      </c>
      <c r="D8" s="8">
        <f>[2]Акты1С!J4+[2]Акты1С!J5+[2]Акты1С!J6+[2]Акты1С!J7+[2]Акты1С!L4+[2]Акты1С!L5+[2]Акты1С!L6+[2]Акты1С!L7+[2]Акты1С!N4+[2]Акты1С!N5+[2]Акты1С!N6+[2]Акты1С!N7+[2]Акты1С!J11+[2]Акты1С!J12+[2]Акты1С!L11+[2]Акты1С!L12+[2]Акты1С!L13</f>
        <v>88</v>
      </c>
      <c r="E8" s="9">
        <f>[2]Акты1С!K4+[2]Акты1С!K5+[2]Акты1С!K6+[2]Акты1С!K7+[2]Акты1С!M4+[2]Акты1С!M5+[2]Акты1С!M6+[2]Акты1С!M7+[2]Акты1С!O4+[2]Акты1С!O5+[2]Акты1С!O6+[2]Акты1С!O7+[2]Акты1С!K11+[2]Акты1С!K12+[2]Акты1С!M11+[2]Акты1С!M12+[2]Акты1С!M13</f>
        <v>2207</v>
      </c>
      <c r="F8" s="8">
        <f>[2]Аннулированные1С!G3+[2]Аннулированные1С!G4+[2]Аннулированные1С!G5+[2]Аннулированные1С!G6+[2]Аннулированные1С!H3+[2]Аннулированные1С!H4+[2]Аннулированные1С!H5+[2]Аннулированные1С!H6+[2]Аннулированные1С!I3+[2]Аннулированные1С!I4+[2]Аннулированные1С!I5+[2]Аннулированные1С!I6+[2]Аннулированные1С!G9+[2]Аннулированные1С!G10+[2]Аннулированные1С!H9+[2]Аннулированные1С!H10</f>
        <v>0</v>
      </c>
      <c r="G8" s="8">
        <f>[2]Договоры1С!H4+[2]Договоры1С!H5+[2]Договоры1С!H6+[2]Договоры1С!H7+[2]Договоры1С!J4+[2]Договоры1С!J5+[2]Договоры1С!J6+[2]Договоры1С!J7+[2]Договоры1С!H11+[2]Договоры1С!H12+[2]Договоры1С!H13+[2]Договоры1С!J11+[2]Договоры1С!J12+[2]Договоры1С!J13+[2]Договоры1С!L7</f>
        <v>24</v>
      </c>
      <c r="H8" s="9">
        <f>[2]Договоры1С!I4+[2]Договоры1С!I5+[2]Договоры1С!I6+[2]Договоры1С!I7+[2]Договоры1С!K4+[2]Договоры1С!K5+[2]Договоры1С!K6+[2]Договоры1С!K7+[2]Договоры1С!I11+[2]Договоры1С!I12+[2]Договоры1С!I13+[2]Договоры1С!K11+[2]Договоры1С!K12+[2]Договоры1С!K13+[2]Договоры1С!M7</f>
        <v>2263</v>
      </c>
    </row>
    <row r="9" spans="1:8" ht="15.75" x14ac:dyDescent="0.25">
      <c r="A9" s="13" t="s">
        <v>10</v>
      </c>
      <c r="B9" s="8">
        <f>[2]Заявки1С!B18+[2]Заявки1С!B19+[2]Заявки1С!B20+[2]Заявки1С!B21+[2]Заявки1С!D18+[2]Заявки1С!D19+[2]Заявки1С!D20+[2]Заявки1С!D21+[2]Заявки1С!B25+[2]Заявки1С!B26+[2]Заявки1С!B27+[2]Заявки1С!D25+[2]Заявки1С!D26+[2]Заявки1С!D27</f>
        <v>7</v>
      </c>
      <c r="C9" s="9">
        <f>[2]Заявки1С!C18+[2]Заявки1С!C19+[2]Заявки1С!C20+[2]Заявки1С!C21+[2]Заявки1С!E18+[2]Заявки1С!E19+[2]Заявки1С!E20+[2]Заявки1С!E21+[2]Заявки1С!C25+[2]Заявки1С!C26+[2]Заявки1С!C27+[2]Заявки1С!E25+[2]Заявки1С!E26+[2]Заявки1С!E27</f>
        <v>81</v>
      </c>
      <c r="D9" s="8">
        <f>[2]Акты1С!B18+[2]Акты1С!B19+[2]Акты1С!B20+[2]Акты1С!B21+[2]Акты1С!D18+[2]Акты1С!D19+[2]Акты1С!D20+[2]Акты1С!D21+[2]Акты1С!B25+[2]Акты1С!B26+[2]Акты1С!D25+[2]Акты1С!D26</f>
        <v>3</v>
      </c>
      <c r="E9" s="9">
        <f>[2]Акты1С!C18+[2]Акты1С!C19+[2]Акты1С!C20+[2]Акты1С!C21+[2]Акты1С!E18+[2]Акты1С!E19+[2]Акты1С!E20+[2]Акты1С!E21+[2]Акты1С!C25+[2]Акты1С!C26+[2]Акты1С!E25+[2]Акты1С!E26</f>
        <v>28</v>
      </c>
      <c r="F9" s="8">
        <f>[2]Аннулированные1С!B14+[2]Аннулированные1С!B15+[2]Аннулированные1С!B16+[2]Аннулированные1С!B17+[2]Аннулированные1С!C14+[2]Аннулированные1С!C15+[2]Аннулированные1С!C16+[2]Аннулированные1С!C17+[2]Аннулированные1С!B20+[2]Аннулированные1С!B21+[2]Аннулированные1С!C20+[2]Аннулированные1С!C21</f>
        <v>1</v>
      </c>
      <c r="G9" s="8">
        <f>[2]Договоры1С!B18+[2]Договоры1С!B19+[2]Договоры1С!B20+[2]Договоры1С!B21+[2]Договоры1С!D18+[2]Договоры1С!D19+[2]Договоры1С!D20+[2]Договоры1С!D21+[2]Договоры1С!B25+[2]Договоры1С!B26+[2]Договоры1С!D25+[2]Договоры1С!D26</f>
        <v>5</v>
      </c>
      <c r="H9" s="9">
        <f>[2]Договоры1С!C18+[2]Договоры1С!C19+[2]Договоры1С!C20+[2]Договоры1С!C21+[2]Договоры1С!E18+[2]Договоры1С!E19+[2]Договоры1С!E20+[2]Договоры1С!E21+[2]Договоры1С!C25+[2]Договоры1С!C26+[2]Договоры1С!E25+[2]Договоры1С!E26</f>
        <v>56</v>
      </c>
    </row>
    <row r="10" spans="1:8" ht="15.75" x14ac:dyDescent="0.25">
      <c r="A10" s="13" t="s">
        <v>11</v>
      </c>
      <c r="B10" s="8">
        <f>[2]Заявки1С!J18+[2]Заявки1С!J19+[2]Заявки1С!J20+[2]Заявки1С!J21+[2]Заявки1С!L18+[2]Заявки1С!L19+[2]Заявки1С!L20+[2]Заявки1С!L21+[2]Заявки1С!N18+[2]Заявки1С!N19+[2]Заявки1С!N20+[2]Заявки1С!N21+[2]Заявки1С!P18+[2]Заявки1С!P19+[2]Заявки1С!P20+[2]Заявки1С!P21</f>
        <v>2</v>
      </c>
      <c r="C10" s="9">
        <f>[2]Заявки1С!K18+[2]Заявки1С!K19+[2]Заявки1С!K20+[2]Заявки1С!K21+[2]Заявки1С!M18+[2]Заявки1С!M19+[2]Заявки1С!M20+[2]Заявки1С!M21+[2]Заявки1С!O18+[2]Заявки1С!O19+[2]Заявки1С!O20+[2]Заявки1С!O21+[2]Заявки1С!Q18+[2]Заявки1С!Q19+[2]Заявки1С!Q20+[2]Заявки1С!Q21+[2]Заявки1С!K25+[2]Заявки1С!K26+[2]Заявки1С!K27+[2]Заявки1С!M25+[2]Заявки1С!M26+[2]Заявки1С!M27</f>
        <v>22</v>
      </c>
      <c r="D10" s="8">
        <f>[2]Акты1С!J18+[2]Акты1С!J19+[2]Акты1С!J20+[2]Акты1С!J21+[2]Акты1С!L18+[2]Акты1С!L19+[2]Акты1С!L20+[2]Акты1С!L21+[2]Акты1С!J25+[2]Акты1С!J26+[2]Акты1С!L25+[2]Акты1С!L26</f>
        <v>0</v>
      </c>
      <c r="E10" s="9">
        <f>[2]Акты1С!K18+[2]Акты1С!K19+[2]Акты1С!K20+[2]Акты1С!K21+[2]Акты1С!M18+[2]Акты1С!M19+[2]Акты1С!M20+[2]Акты1С!M21+[2]Акты1С!K25+[2]Акты1С!K26+[2]Акты1С!M25+[2]Акты1С!M26</f>
        <v>0</v>
      </c>
      <c r="F10" s="8">
        <f>[2]Аннулированные1С!G14+[2]Аннулированные1С!G15+[2]Аннулированные1С!G16+[2]Аннулированные1С!G17+[2]Аннулированные1С!H14+[2]Аннулированные1С!H15+[2]Аннулированные1С!H16+[2]Аннулированные1С!H17+[2]Аннулированные1С!I14+[2]Аннулированные1С!I15+[2]Аннулированные1С!I16+[2]Аннулированные1С!I17+[2]Аннулированные1С!G20+[2]Аннулированные1С!G21+[2]Аннулированные1С!H20+[2]Аннулированные1С!H21+[2]Аннулированные1С!J17</f>
        <v>0</v>
      </c>
      <c r="G10" s="8">
        <f>[2]Договоры1С!H18+[2]Договоры1С!H19+[2]Договоры1С!H20+[2]Договоры1С!H21+[2]Договоры1С!J18+[2]Договоры1С!J19+[2]Договоры1С!J20+[2]Договоры1С!J21+[2]Договоры1С!H25+[2]Договоры1С!H26+[2]Договоры1С!J25+[2]Договоры1С!J26</f>
        <v>3</v>
      </c>
      <c r="H10" s="9">
        <f>[2]Договоры1С!I18+[2]Договоры1С!I19+[2]Договоры1С!I20+[2]Договоры1С!I21+[2]Договоры1С!K18+[2]Договоры1С!K19+[2]Договоры1С!K20+[2]Договоры1С!K21+[2]Договоры1С!I25+[2]Договоры1С!I26+[2]Договоры1С!K25+[2]Договоры1С!K26</f>
        <v>32</v>
      </c>
    </row>
    <row r="11" spans="1:8" ht="15.75" x14ac:dyDescent="0.25">
      <c r="A11" s="13" t="s">
        <v>12</v>
      </c>
      <c r="B11" s="8">
        <f>[2]Заявки1С!B32+[2]Заявки1С!B33+[2]Заявки1С!B34+[2]Заявки1С!B35+[2]Заявки1С!D32+[2]Заявки1С!D33+[2]Заявки1С!D34+[2]Заявки1С!D35+[2]Заявки1С!B39+[2]Заявки1С!B40+[2]Заявки1С!B41+[2]Заявки1С!D39+[2]Заявки1С!D40+[2]Заявки1С!D41</f>
        <v>15</v>
      </c>
      <c r="C11" s="9">
        <f>[2]Заявки1С!C32+[2]Заявки1С!C33+[2]Заявки1С!C34+[2]Заявки1С!C35+[2]Заявки1С!E32+[2]Заявки1С!E33+[2]Заявки1С!E34+[2]Заявки1С!E35+[2]Заявки1С!C39+[2]Заявки1С!C40+[2]Заявки1С!C41+[2]Заявки1С!E39+[2]Заявки1С!E40+[2]Заявки1С!E41</f>
        <v>216.28</v>
      </c>
      <c r="D11" s="8">
        <f>SUM([2]Акты1С!B32+[2]Акты1С!B33+[2]Акты1С!B34+[2]Акты1С!B35+[2]Акты1С!D32+[2]Акты1С!D33+[2]Акты1С!D34+[2]Акты1С!D35+[2]Акты1С!B39+[2]Акты1С!B40+[2]Акты1С!B41+[2]Акты1С!D39+[2]Акты1С!D40+[2]Акты1С!D41)</f>
        <v>35</v>
      </c>
      <c r="E11" s="9">
        <f>SUM([2]Акты1С!C32+[2]Акты1С!C33+[2]Акты1С!C34+[2]Акты1С!C35+[2]Акты1С!E32+[2]Акты1С!E33+[2]Акты1С!E34+[2]Акты1С!E35+[2]Акты1С!C39+[2]Акты1С!C40+[2]Акты1С!C41+[2]Акты1С!E39+[2]Акты1С!E40+[2]Акты1С!E41)</f>
        <v>342.02</v>
      </c>
      <c r="F11" s="8">
        <f>[2]Аннулированные1С!B25+[2]Аннулированные1С!B26+[2]Аннулированные1С!B27+[2]Аннулированные1С!B28+[2]Аннулированные1С!C25+[2]Аннулированные1С!C26+[2]Аннулированные1С!C27+[2]Аннулированные1С!C28+[2]Аннулированные1С!B31+[2]Аннулированные1С!B32+[2]Аннулированные1С!C31+[2]Аннулированные1С!C32</f>
        <v>1</v>
      </c>
      <c r="G11" s="8">
        <f>SUM([2]Договоры1С!B32+[2]Договоры1С!B33+[2]Договоры1С!B34+[2]Договоры1С!B35+[2]Договоры1С!D32+[2]Договоры1С!D33+[2]Договоры1С!D34+[2]Договоры1С!D35+[2]Договоры1С!B39+[2]Договоры1С!B40+[2]Договоры1С!B41+[2]Договоры1С!D39+[2]Договоры1С!D40+[2]Договоры1С!D41)</f>
        <v>15</v>
      </c>
      <c r="H11" s="26">
        <f>SUM([2]Договоры1С!C32+[2]Договоры1С!C33+[2]Договоры1С!C34+[2]Договоры1С!C35+[2]Договоры1С!E32+[2]Договоры1С!E33+[2]Договоры1С!E34+[2]Договоры1С!E35+[2]Договоры1С!C39+[2]Договоры1С!C40+[2]Договоры1С!C41+[2]Договоры1С!E39+[2]Договоры1С!E40+[2]Договоры1С!E41)</f>
        <v>145.69999999999999</v>
      </c>
    </row>
    <row r="12" spans="1:8" ht="15.75" x14ac:dyDescent="0.25">
      <c r="A12" s="13" t="s">
        <v>33</v>
      </c>
      <c r="B12" s="8">
        <f>[2]Заявки1С!J74+[2]Заявки1С!J75+[2]Заявки1С!J76+[2]Заявки1С!J77+[2]Заявки1С!L74+[2]Заявки1С!L75+[2]Заявки1С!L76+[2]Заявки1С!L77+[2]Заявки1С!J81+[2]Заявки1С!J82+[2]Заявки1С!J83+[2]Заявки1С!L81+[2]Заявки1С!L82+[2]Заявки1С!L83</f>
        <v>25</v>
      </c>
      <c r="C12" s="9">
        <f>[2]Заявки1С!K74+[2]Заявки1С!K75+[2]Заявки1С!K76+[2]Заявки1С!K77+[2]Заявки1С!M74+[2]Заявки1С!M75+[2]Заявки1С!M76+[2]Заявки1С!M77+[2]Заявки1С!K81+[2]Заявки1С!K82+[2]Заявки1С!K83+[2]Заявки1С!M81+[2]Заявки1С!M82+[2]Заявки1С!M83</f>
        <v>432.5</v>
      </c>
      <c r="D12" s="8">
        <f>[2]Акты1С!J74+[2]Акты1С!J75+[2]Акты1С!J76+[2]Акты1С!J77+[2]Акты1С!L74+[2]Акты1С!L75+[2]Акты1С!L76+[2]Акты1С!L77+[2]Акты1С!J81+[2]Акты1С!J82+[2]Акты1С!L81+[2]Акты1С!L82</f>
        <v>29</v>
      </c>
      <c r="E12" s="9">
        <f>[2]Акты1С!K74+[2]Акты1С!K75+[2]Акты1С!K76+[2]Акты1С!K77+[2]Акты1С!M74+[2]Акты1С!M75+[2]Акты1С!M76+[2]Акты1С!M77+[2]Акты1С!K81+[2]Акты1С!K82+[2]Акты1С!M81+[2]Акты1С!M82</f>
        <v>276</v>
      </c>
      <c r="F12" s="8">
        <f>[2]Аннулированные1С!G59+[2]Аннулированные1С!G60+[2]Аннулированные1С!G61+[2]Аннулированные1С!G62+[2]Аннулированные1С!H59+[2]Аннулированные1С!H60+[2]Аннулированные1С!H61+[2]Аннулированные1С!H62+[2]Аннулированные1С!G65+[2]Аннулированные1С!G66+[2]Аннулированные1С!H65+[2]Аннулированные1С!H66</f>
        <v>5</v>
      </c>
      <c r="G12" s="8">
        <f>[2]Договоры1С!H74+[2]Договоры1С!H75+[2]Договоры1С!H76+[2]Договоры1С!H77+[2]Договоры1С!J74+[2]Договоры1С!J75+[2]Договоры1С!J76+[2]Договоры1С!J77+[2]Договоры1С!H81+[2]Договоры1С!H82+[2]Договоры1С!J81+[2]Договоры1С!J82</f>
        <v>10</v>
      </c>
      <c r="H12" s="9">
        <f>[2]Договоры1С!I74+[2]Договоры1С!I75+[2]Договоры1С!I76+[2]Договоры1С!I77+[2]Договоры1С!K74+[2]Договоры1С!K75+[2]Договоры1С!K76+[2]Договоры1С!K77+[2]Договоры1С!I81+[2]Договоры1С!I82+[2]Договоры1С!K81+[2]Договоры1С!K82</f>
        <v>221</v>
      </c>
    </row>
    <row r="13" spans="1:8" ht="15.75" x14ac:dyDescent="0.25">
      <c r="A13" s="13" t="s">
        <v>13</v>
      </c>
      <c r="B13" s="8">
        <f>[2]Заявки1С!J32+[2]Заявки1С!J33+[2]Заявки1С!J34+[2]Заявки1С!J35+[2]Заявки1С!L32+[2]Заявки1С!L33+[2]Заявки1С!L34+[2]Заявки1С!L35+[2]Заявки1С!J39+[2]Заявки1С!J40+[2]Заявки1С!J41+[2]Заявки1С!L39+[2]Заявки1С!L40+[2]Заявки1С!L41</f>
        <v>66</v>
      </c>
      <c r="C13" s="9">
        <f>[2]Заявки1С!K32+[2]Заявки1С!K33+[2]Заявки1С!K34+[2]Заявки1С!K35+[2]Заявки1С!M32+[2]Заявки1С!M33+[2]Заявки1С!M34+[2]Заявки1С!M35+[2]Заявки1С!K39+[2]Заявки1С!K40+[2]Заявки1С!K41+[2]Заявки1С!M39+[2]Заявки1С!M40+[2]Заявки1С!M41</f>
        <v>1236</v>
      </c>
      <c r="D13" s="8">
        <f>[2]Акты1С!J32+[2]Акты1С!J33+[2]Акты1С!J34+[2]Акты1С!J35+[2]Акты1С!L32+[2]Акты1С!L33+[2]Акты1С!L34+[2]Акты1С!L35+[2]Акты1С!J39+[2]Акты1С!J40+[2]Акты1С!J41+[2]Акты1С!L39+[2]Акты1С!L40+[2]Акты1С!L41</f>
        <v>57</v>
      </c>
      <c r="E13" s="9">
        <f>[2]Акты1С!K32+[2]Акты1С!K33+[2]Акты1С!K34+[2]Акты1С!K35+[2]Акты1С!M32+[2]Акты1С!M33+[2]Акты1С!M34+[2]Акты1С!M35+[2]Акты1С!K39+[2]Акты1С!K40+[2]Акты1С!K41+[2]Акты1С!M39+[2]Акты1С!M40+[2]Акты1С!M41</f>
        <v>817.1</v>
      </c>
      <c r="F13" s="8">
        <f>[2]Аннулированные1С!G25+[2]Аннулированные1С!G26+[2]Аннулированные1С!G27+[2]Аннулированные1С!G28+[2]Аннулированные1С!H25+[2]Аннулированные1С!H26+[2]Аннулированные1С!H27+[2]Аннулированные1С!H28+[2]Аннулированные1С!G31+[2]Аннулированные1С!G32+[2]Аннулированные1С!H31+[2]Аннулированные1С!H32+[2]Аннулированные1С!C78</f>
        <v>12</v>
      </c>
      <c r="G13" s="8">
        <f>[2]Договоры1С!H32+[2]Договоры1С!H33+[2]Договоры1С!H34+[2]Договоры1С!H35+[2]Договоры1С!J32+[2]Договоры1С!J33+[2]Договоры1С!J34+[2]Договоры1С!J35+[2]Договоры1С!H39+[2]Договоры1С!H40+[2]Договоры1С!J39+[2]Договоры1С!J40+[2]Договоры1С!J41+[2]Договоры1С!H41</f>
        <v>36</v>
      </c>
      <c r="H13" s="9">
        <f>[2]Договоры1С!I32+[2]Договоры1С!I33+[2]Договоры1С!I34+[2]Договоры1С!I35+[2]Договоры1С!K32+[2]Договоры1С!K33+[2]Договоры1С!K34+[2]Договоры1С!K35+[2]Договоры1С!I39+[2]Договоры1С!I40+[2]Договоры1С!K39+[2]Договоры1С!K40+[2]Договоры1С!K41</f>
        <v>748.42</v>
      </c>
    </row>
    <row r="14" spans="1:8" ht="15.75" x14ac:dyDescent="0.25">
      <c r="A14" s="13" t="s">
        <v>14</v>
      </c>
      <c r="B14" s="8">
        <f>[2]Заявки1С!B46+[2]Заявки1С!B47+[2]Заявки1С!B48+[2]Заявки1С!B49+[2]Заявки1С!D46+[2]Заявки1С!D47+[2]Заявки1С!D48+[2]Заявки1С!D49+[2]Заявки1С!B53+[2]Заявки1С!B54+[2]Заявки1С!B55+[2]Заявки1С!D53+[2]Заявки1С!D54+[2]Заявки1С!D55</f>
        <v>68</v>
      </c>
      <c r="C14" s="9">
        <f>[2]Заявки1С!C46+[2]Заявки1С!C47+[2]Заявки1С!C48+[2]Заявки1С!C49+[2]Заявки1С!E46+[2]Заявки1С!E47+[2]Заявки1С!E48+[2]Заявки1С!E49+[2]Заявки1С!C53+[2]Заявки1С!C54+[2]Заявки1С!C55+[2]Заявки1С!E53+[2]Заявки1С!E54+[2]Заявки1С!E55</f>
        <v>857</v>
      </c>
      <c r="D14" s="8">
        <f>[2]Акты1С!B46+[2]Акты1С!B47+[2]Акты1С!B48+[2]Акты1С!B49+[2]Акты1С!D46+[2]Акты1С!D47+[2]Акты1С!D48+[2]Акты1С!D49+[2]Акты1С!B53+[2]Акты1С!B54+[2]Акты1С!D53+[2]Акты1С!D54+[2]Акты1С!D55</f>
        <v>68</v>
      </c>
      <c r="E14" s="9">
        <f>[2]Акты1С!C46+[2]Акты1С!C47+[2]Акты1С!C48+[2]Акты1С!C49+[2]Акты1С!E46+[2]Акты1С!E47+[2]Акты1С!E48+[2]Акты1С!E49+[2]Акты1С!C53+[2]Акты1С!C54+[2]Акты1С!E53+[2]Акты1С!E54+[2]Акты1С!E55</f>
        <v>1123.9000000000001</v>
      </c>
      <c r="F14" s="8">
        <f>[2]Аннулированные1С!B37+[2]Аннулированные1С!B38+[2]Аннулированные1С!B39+[2]Аннулированные1С!B40+[2]Аннулированные1С!C37+[2]Аннулированные1С!C38+[2]Аннулированные1С!C39+[2]Аннулированные1С!C40+[2]Аннулированные1С!B43+[2]Аннулированные1С!B44+[2]Аннулированные1С!C43+[2]Аннулированные1С!C44</f>
        <v>0</v>
      </c>
      <c r="G14" s="8">
        <f>[2]Договоры1С!B46+[2]Договоры1С!B47+[2]Договоры1С!B48+[2]Договоры1С!B49+[2]Договоры1С!D46+[2]Договоры1С!D47+[2]Договоры1С!D48+[2]Договоры1С!D49+[2]Договоры1С!B53+[2]Договоры1С!B54+[2]Договоры1С!D53+[2]Договоры1С!D54+[2]Договоры1С!D55</f>
        <v>21</v>
      </c>
      <c r="H14" s="9">
        <f>[2]Договоры1С!C46+[2]Договоры1С!C47+[2]Договоры1С!C48+[2]Договоры1С!C49+[2]Договоры1С!E46+[2]Договоры1С!E47+[2]Договоры1С!E48+[2]Договоры1С!E49+[2]Договоры1С!C53+[2]Договоры1С!C54+[2]Договоры1С!E53+[2]Договоры1С!E54+[2]Договоры1С!I41+[2]Договоры1С!E55</f>
        <v>231</v>
      </c>
    </row>
    <row r="15" spans="1:8" ht="15.75" x14ac:dyDescent="0.25">
      <c r="A15" s="13" t="s">
        <v>15</v>
      </c>
      <c r="B15" s="8">
        <f>[2]Заявки1С!J46+[2]Заявки1С!J47+[2]Заявки1С!J48+[2]Заявки1С!J49+[2]Заявки1С!L46+[2]Заявки1С!L47+[2]Заявки1С!L48+[2]Заявки1С!L49+[2]Заявки1С!N46+[2]Заявки1С!N47+[2]Заявки1С!N48+[2]Заявки1С!N49+[2]Заявки1С!J53+[2]Заявки1С!J54+[2]Заявки1С!L53+[2]Заявки1С!L54</f>
        <v>55</v>
      </c>
      <c r="C15" s="9">
        <f>[2]Заявки1С!K46+[2]Заявки1С!K47+[2]Заявки1С!K48+[2]Заявки1С!K49+[2]Заявки1С!M46+[2]Заявки1С!M47+[2]Заявки1С!M48+[2]Заявки1С!M49+[2]Заявки1С!O46+[2]Заявки1С!O47+[2]Заявки1С!O48+[2]Заявки1С!O49+[2]Заявки1С!K53+[2]Заявки1С!K54+[2]Заявки1С!M53+[2]Заявки1С!M54</f>
        <v>3123</v>
      </c>
      <c r="D15" s="8">
        <f>[2]Акты1С!J46+[2]Акты1С!J47+[2]Акты1С!J48+[2]Акты1С!J49+[2]Акты1С!L46+[2]Акты1С!L47+[2]Акты1С!L48+[2]Акты1С!L49+[2]Акты1С!J53+[2]Акты1С!J54+[2]Акты1С!L53+[2]Акты1С!L54</f>
        <v>26</v>
      </c>
      <c r="E15" s="9">
        <f>[2]Акты1С!K46++[2]Акты1С!K47+[2]Акты1С!K48+[2]Акты1С!K49+[2]Акты1С!M46+[2]Акты1С!M47+[2]Акты1С!M48+[2]Акты1С!M49+[2]Акты1С!K53+[2]Акты1С!K54+[2]Акты1С!M53+[2]Акты1С!M54</f>
        <v>367</v>
      </c>
      <c r="F15" s="8">
        <f>[2]Аннулированные1С!G37+[2]Аннулированные1С!G38+[2]Аннулированные1С!G39+[2]Аннулированные1С!G40+[2]Аннулированные1С!H37+[2]Аннулированные1С!H38+[2]Аннулированные1С!H39+[2]Аннулированные1С!H40+[2]Аннулированные1С!G43+[2]Аннулированные1С!G44+[2]Аннулированные1С!H43+[2]Аннулированные1С!H44</f>
        <v>2</v>
      </c>
      <c r="G15" s="8">
        <f>[2]Договоры1С!H46+[2]Договоры1С!H47+[2]Договоры1С!H48+[2]Договоры1С!H49+[2]Договоры1С!J46+[2]Договоры1С!J47+[2]Договоры1С!J48+[2]Договоры1С!J49+[2]Договоры1С!H53+[2]Договоры1С!H54+[2]Договоры1С!J53+[2]Договоры1С!J54+[2]Договоры1С!J55</f>
        <v>20</v>
      </c>
      <c r="H15" s="9">
        <f>[2]Договоры1С!I46+[2]Договоры1С!I47+[2]Договоры1С!I48+[2]Договоры1С!I49+[2]Договоры1С!K46+[2]Договоры1С!K47+[2]Договоры1С!K48+[2]Договоры1С!K49+[2]Договоры1С!I53+[2]Договоры1С!I54+[2]Договоры1С!K53+[2]Договоры1С!K54+[2]Договоры1С!K55</f>
        <v>327.5</v>
      </c>
    </row>
    <row r="16" spans="1:8" ht="15.75" x14ac:dyDescent="0.25">
      <c r="A16" s="13" t="s">
        <v>16</v>
      </c>
      <c r="B16" s="8">
        <f>[2]Заявки1С!B60+[2]Заявки1С!B61+[2]Заявки1С!B62+[2]Заявки1С!B63+[2]Заявки1С!D60+[2]Заявки1С!D61+[2]Заявки1С!D62+[2]Заявки1С!D63+[2]Заявки1С!B67+[2]Заявки1С!B68+[2]Заявки1С!D67+[2]Заявки1С!D68</f>
        <v>48</v>
      </c>
      <c r="C16" s="9">
        <f>[2]Заявки1С!C60+[2]Заявки1С!C61+[2]Заявки1С!C62+[2]Заявки1С!C63+[2]Заявки1С!E60+[2]Заявки1С!E61+[2]Заявки1С!E62+[2]Заявки1С!E63+[2]Заявки1С!C67+[2]Заявки1С!C68+[2]Заявки1С!E67+[2]Заявки1С!E68</f>
        <v>724</v>
      </c>
      <c r="D16" s="8">
        <f>[2]Акты1С!B60+[2]Акты1С!B61+[2]Акты1С!B62+[2]Акты1С!B63+[2]Акты1С!D60+[2]Акты1С!D61+[2]Акты1С!D62+[2]Акты1С!D63+[2]Акты1С!B67+[2]Акты1С!B68+[2]Акты1С!D67+[2]Акты1С!D68+[2]Акты1С!B69</f>
        <v>64</v>
      </c>
      <c r="E16" s="9">
        <f>[2]Акты1С!C60+[2]Акты1С!C61+[2]Акты1С!C62+[2]Акты1С!C63+[2]Акты1С!E60+[2]Акты1С!E61+[2]Акты1С!E62+[2]Акты1С!E63+[2]Акты1С!C67+[2]Акты1С!C68+[2]Акты1С!E67+[2]Акты1С!E68+[2]Акты1С!C69</f>
        <v>610.6</v>
      </c>
      <c r="F16" s="8">
        <f>[2]Аннулированные1С!B48+[2]Аннулированные1С!B49+[2]Аннулированные1С!B50+[2]Аннулированные1С!B51+[2]Аннулированные1С!C48+[2]Аннулированные1С!C49+[2]Аннулированные1С!C50+[2]Аннулированные1С!C51+[2]Аннулированные1С!B54+[2]Аннулированные1С!B55+[2]Аннулированные1С!C54+[2]Аннулированные1С!C55</f>
        <v>2</v>
      </c>
      <c r="G16" s="8">
        <f>[2]Договоры1С!B60+[2]Договоры1С!B61+[2]Договоры1С!B62+[2]Договоры1С!B63+[2]Договоры1С!D60+[2]Договоры1С!D61+[2]Договоры1С!D62+[2]Договоры1С!D63+[2]Договоры1С!B67+[2]Договоры1С!B68+[2]Договоры1С!D67+[2]Договоры1С!D68+[2]Договоры1С!B69</f>
        <v>25</v>
      </c>
      <c r="H16" s="9">
        <f>[2]Договоры1С!C60+[2]Договоры1С!C61+[2]Договоры1С!C62+[2]Договоры1С!C63+[2]Договоры1С!E60+[2]Договоры1С!E61+[2]Договоры1С!E62+[2]Договоры1С!E63+[2]Договоры1С!C67+[2]Договоры1С!C68+[2]Договоры1С!C69+[2]Договоры1С!E67+[2]Договоры1С!E68+[2]Договоры1С!E69</f>
        <v>245</v>
      </c>
    </row>
    <row r="17" spans="1:8" ht="15.75" x14ac:dyDescent="0.25">
      <c r="A17" s="13" t="s">
        <v>17</v>
      </c>
      <c r="B17" s="8">
        <f>[2]Заявки1С!J60+[2]Заявки1С!J61+[2]Заявки1С!J62+[2]Заявки1С!J63+[2]Заявки1С!L60+[2]Заявки1С!L61+[2]Заявки1С!L62+[2]Заявки1С!L63+[2]Заявки1С!J67+[2]Заявки1С!J68+[2]Заявки1С!J69+[2]Заявки1С!L67+[2]Заявки1С!L68+[2]Заявки1С!L69</f>
        <v>20</v>
      </c>
      <c r="C17" s="9">
        <f>[2]Заявки1С!K60+[2]Заявки1С!K61+[2]Заявки1С!K62+[2]Заявки1С!K63+[2]Заявки1С!M60+[2]Заявки1С!M61+[2]Заявки1С!M62+[2]Заявки1С!M63+[2]Заявки1С!K67+[2]Заявки1С!K68+[2]Заявки1С!K69+[2]Заявки1С!M67+[2]Заявки1С!M68+[2]Заявки1С!M69</f>
        <v>2743</v>
      </c>
      <c r="D17" s="8">
        <f>[2]Акты1С!J60+[2]Акты1С!J61+[2]Акты1С!J62+[2]Акты1С!J63+[2]Акты1С!L60+[2]Акты1С!L61+[2]Акты1С!L62+[2]Акты1С!L63+[2]Акты1С!J67+[2]Акты1С!J68+[2]Акты1С!J69+[2]Акты1С!L67+[2]Акты1С!L68+[2]Акты1С!L69</f>
        <v>22</v>
      </c>
      <c r="E17" s="9">
        <f>[2]Акты1С!K60+[2]Акты1С!K61+[2]Акты1С!K62+[2]Акты1С!K63+[2]Акты1С!M60+[2]Акты1С!M61+[2]Акты1С!M62+[2]Акты1С!M63+[2]Акты1С!K67+[2]Акты1С!K68+[2]Акты1С!K69+[2]Акты1С!M67+[2]Акты1С!M68+[2]Акты1С!M69</f>
        <v>353.2</v>
      </c>
      <c r="F17" s="8">
        <f>[2]Аннулированные1С!G48+[2]Аннулированные1С!G49+[2]Аннулированные1С!G50+[2]Аннулированные1С!G51+[2]Аннулированные1С!H48+[2]Аннулированные1С!H49+[2]Аннулированные1С!H50+[2]Аннулированные1С!H51+[2]Аннулированные1С!G54+[2]Аннулированные1С!G55+[2]Аннулированные1С!H54+[2]Аннулированные1С!H55</f>
        <v>3</v>
      </c>
      <c r="G17" s="8">
        <f>[2]Договоры1С!H60+[2]Договоры1С!H61+[2]Договоры1С!H62+[2]Договоры1С!H63+[2]Договоры1С!J60+[2]Договоры1С!J61+[2]Договоры1С!J62+[2]Договоры1С!J63+[2]Договоры1С!H67+[2]Договоры1С!H68+[2]Договоры1С!H69+[2]Договоры1С!J67+[2]Договоры1С!J68+[2]Договоры1С!J69</f>
        <v>19</v>
      </c>
      <c r="H17" s="9">
        <f>[2]Договоры1С!I60+[2]Договоры1С!I61+[2]Договоры1С!I62+[2]Договоры1С!I63+[2]Договоры1С!K60+[2]Договоры1С!K61+[2]Договоры1С!K62+[2]Договоры1С!K63+[2]Договоры1С!I67+[2]Договоры1С!I68+[2]Договоры1С!I69+[2]Договоры1С!K67+[2]Договоры1С!K68+[2]Договоры1С!K69</f>
        <v>315</v>
      </c>
    </row>
    <row r="18" spans="1:8" ht="15.75" x14ac:dyDescent="0.25">
      <c r="A18" s="1"/>
      <c r="B18" s="12"/>
      <c r="C18" s="11"/>
      <c r="D18" s="12"/>
      <c r="E18" s="11"/>
      <c r="F18" s="12"/>
      <c r="G18" s="12"/>
      <c r="H18" s="11"/>
    </row>
    <row r="19" spans="1:8" ht="15.75" x14ac:dyDescent="0.25">
      <c r="A19" s="1"/>
      <c r="B19" s="12"/>
      <c r="C19" s="11"/>
      <c r="D19" s="12"/>
      <c r="E19" s="11"/>
      <c r="F19" s="12"/>
      <c r="G19" s="12"/>
      <c r="H19" s="11"/>
    </row>
    <row r="20" spans="1:8" ht="15.75" x14ac:dyDescent="0.25">
      <c r="A20" s="14"/>
      <c r="B20" s="10" t="s">
        <v>18</v>
      </c>
      <c r="C20" s="11"/>
      <c r="D20" s="12"/>
      <c r="E20" s="11"/>
      <c r="F20" s="12"/>
      <c r="G20" s="12"/>
      <c r="H20" s="11"/>
    </row>
    <row r="21" spans="1:8" ht="15.75" x14ac:dyDescent="0.25">
      <c r="A21" s="1"/>
      <c r="B21" s="1"/>
      <c r="C21" s="1"/>
      <c r="D21" s="1"/>
      <c r="E21" s="1"/>
      <c r="F21" s="1"/>
      <c r="G21" s="1"/>
      <c r="H21" s="1"/>
    </row>
  </sheetData>
  <mergeCells count="5">
    <mergeCell ref="A1:H1"/>
    <mergeCell ref="B3:C3"/>
    <mergeCell ref="D3:E3"/>
    <mergeCell ref="F3:F4"/>
    <mergeCell ref="G3:H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B904E-E10F-4E83-8290-D75B51F104CE}">
  <dimension ref="A1:H21"/>
  <sheetViews>
    <sheetView workbookViewId="0">
      <selection activeCell="E23" sqref="E23"/>
    </sheetView>
  </sheetViews>
  <sheetFormatPr defaultRowHeight="15" x14ac:dyDescent="0.25"/>
  <cols>
    <col min="2" max="2" width="12.85546875" customWidth="1"/>
    <col min="3" max="3" width="15.42578125" customWidth="1"/>
    <col min="4" max="4" width="14.85546875" customWidth="1"/>
    <col min="5" max="5" width="16.140625" customWidth="1"/>
    <col min="6" max="6" width="18.5703125" customWidth="1"/>
    <col min="7" max="7" width="15.42578125" customWidth="1"/>
    <col min="8" max="8" width="17.5703125" customWidth="1"/>
  </cols>
  <sheetData>
    <row r="1" spans="1:8" ht="48.75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</row>
    <row r="2" spans="1:8" ht="15.75" x14ac:dyDescent="0.25">
      <c r="A2" s="1"/>
      <c r="B2" s="2"/>
      <c r="C2" s="3"/>
      <c r="D2" s="2"/>
      <c r="E2" s="3"/>
      <c r="F2" s="2"/>
      <c r="G2" s="2"/>
      <c r="H2" s="3"/>
    </row>
    <row r="3" spans="1:8" ht="53.25" customHeight="1" x14ac:dyDescent="0.25">
      <c r="A3" s="4"/>
      <c r="B3" s="38" t="s">
        <v>1</v>
      </c>
      <c r="C3" s="38"/>
      <c r="D3" s="38" t="s">
        <v>2</v>
      </c>
      <c r="E3" s="38"/>
      <c r="F3" s="36" t="s">
        <v>3</v>
      </c>
      <c r="G3" s="38" t="s">
        <v>19</v>
      </c>
      <c r="H3" s="38"/>
    </row>
    <row r="4" spans="1:8" ht="47.25" x14ac:dyDescent="0.25">
      <c r="A4" s="5" t="s">
        <v>21</v>
      </c>
      <c r="B4" s="32" t="s">
        <v>4</v>
      </c>
      <c r="C4" s="7" t="s">
        <v>5</v>
      </c>
      <c r="D4" s="32" t="s">
        <v>6</v>
      </c>
      <c r="E4" s="7" t="s">
        <v>7</v>
      </c>
      <c r="F4" s="37"/>
      <c r="G4" s="32" t="s">
        <v>6</v>
      </c>
      <c r="H4" s="7" t="s">
        <v>7</v>
      </c>
    </row>
    <row r="5" spans="1:8" ht="15.75" x14ac:dyDescent="0.25">
      <c r="A5" s="13" t="s">
        <v>41</v>
      </c>
      <c r="B5" s="24">
        <f>SUM(B6:B17)</f>
        <v>506</v>
      </c>
      <c r="C5" s="25">
        <f>SUM(C6:C17)</f>
        <v>12350.259999999998</v>
      </c>
      <c r="D5" s="24">
        <f t="shared" ref="D5:F5" si="0">SUM(D6:D17)</f>
        <v>320</v>
      </c>
      <c r="E5" s="25">
        <f t="shared" si="0"/>
        <v>5974.23</v>
      </c>
      <c r="F5" s="24">
        <f t="shared" si="0"/>
        <v>92</v>
      </c>
      <c r="G5" s="24">
        <f>SUM(G6:G17)</f>
        <v>361</v>
      </c>
      <c r="H5" s="25">
        <f>SUM(H6:H17)</f>
        <v>7320.37</v>
      </c>
    </row>
    <row r="6" spans="1:8" ht="15.75" x14ac:dyDescent="0.25">
      <c r="A6" s="13" t="s">
        <v>8</v>
      </c>
      <c r="B6" s="8">
        <f>[3]Заявки1С!B4+[3]Заявки1С!B5+[3]Заявки1С!B6+[3]Заявки1С!B7+[3]Заявки1С!D4+[3]Заявки1С!D5+[3]Заявки1С!D6+[3]Заявки1С!D7+[3]Заявки1С!F4+[3]Заявки1С!F5+[3]Заявки1С!F6+[3]Заявки1С!F7+[3]Заявки1С!B11+[3]Заявки1С!B12+[3]Заявки1С!B13+[3]Заявки1С!D11+[3]Заявки1С!D12+[3]Заявки1С!D13</f>
        <v>49</v>
      </c>
      <c r="C6" s="9">
        <f>[3]Заявки1С!C4+[3]Заявки1С!C5+[3]Заявки1С!C6+[3]Заявки1С!C7+[3]Заявки1С!E4+[3]Заявки1С!E5+[3]Заявки1С!E6+[3]Заявки1С!E7+[3]Заявки1С!G4+[3]Заявки1С!G5+[3]Заявки1С!G6+[3]Заявки1С!G7+[3]Заявки1С!C11+[3]Заявки1С!C12+[3]Заявки1С!E11+[3]Заявки1С!E12+[3]Заявки1С!E13</f>
        <v>2777.58</v>
      </c>
      <c r="D6" s="8">
        <f>[3]Акты1С!B4+[3]Акты1С!B5+[3]Акты1С!B6+[3]Акты1С!B7+[3]Акты1С!D4+[3]Акты1С!D5+[3]Акты1С!D6+[3]Акты1С!D7+[3]Акты1С!F4+[3]Акты1С!F5+[3]Акты1С!F6+[3]Акты1С!F7+[3]Акты1С!B11+[3]Акты1С!B12+[3]Акты1С!B13+[3]Акты1С!D11+[3]Акты1С!D12+[3]Акты1С!D13</f>
        <v>27</v>
      </c>
      <c r="E6" s="9">
        <f>[3]Акты1С!C4+[3]Акты1С!C5+[3]Акты1С!C6+[3]Акты1С!C7+[3]Акты1С!E4+[3]Акты1С!E5+[3]Акты1С!E6+[3]Акты1С!E7+[3]Акты1С!G4+[3]Акты1С!G5+[3]Акты1С!G6+[3]Акты1С!G7+[3]Акты1С!C11+[3]Акты1С!C12+[3]Акты1С!C13+[3]Акты1С!E11+[3]Акты1С!E12+[3]Акты1С!E13</f>
        <v>618.79999999999995</v>
      </c>
      <c r="F6" s="8">
        <f>[3]Аннулированные1С!B3+[3]Аннулированные1С!B4+[3]Аннулированные1С!B5+[3]Аннулированные1С!B6+[3]Аннулированные1С!C3+[3]Аннулированные1С!C4+[3]Аннулированные1С!C5+[3]Аннулированные1С!C6+[3]Аннулированные1С!D3+[3]Аннулированные1С!D4+[3]Аннулированные1С!D5+[3]Аннулированные1С!D6+[3]Аннулированные1С!B9+[3]Аннулированные1С!B10+[3]Аннулированные1С!C9+[3]Аннулированные1С!C10</f>
        <v>12</v>
      </c>
      <c r="G6" s="8">
        <f>[3]Договоры1С!B4+[3]Договоры1С!B5+[3]Договоры1С!B6+[3]Договоры1С!B7+[3]Договоры1С!D4+[3]Договоры1С!D5+[3]Договоры1С!D6+[3]Договоры1С!D7+[3]Договоры1С!B11+[3]Договоры1С!B12+[3]Договоры1С!B13+[3]Договоры1С!D11+[3]Договоры1С!D12+[3]Договоры1С!D13</f>
        <v>28</v>
      </c>
      <c r="H6" s="9">
        <f>[3]Договоры1С!C4+[3]Договоры1С!C5+[3]Договоры1С!C6+[3]Договоры1С!C7+[3]Договоры1С!E4+[3]Договоры1С!E5+[3]Договоры1С!E6+[3]Договоры1С!E7+[3]Договоры1С!C11+[3]Договоры1С!C12+[3]Договоры1С!C13+[3]Договоры1С!E11+[3]Договоры1С!E12+[3]Договоры1С!E13</f>
        <v>898.73</v>
      </c>
    </row>
    <row r="7" spans="1:8" ht="15.75" x14ac:dyDescent="0.25">
      <c r="A7" s="13" t="s">
        <v>34</v>
      </c>
      <c r="B7" s="8">
        <f>[3]Заявки1С!B74+[3]Заявки1С!B75+[3]Заявки1С!B76+[3]Заявки1С!B77+[3]Заявки1С!D74+[3]Заявки1С!D75+[3]Заявки1С!D76+[3]Заявки1С!D77+[3]Заявки1С!B81+[3]Заявки1С!B82+[3]Заявки1С!D81+[3]Заявки1С!D82</f>
        <v>49</v>
      </c>
      <c r="C7" s="9">
        <f>[3]Заявки1С!C74+[3]Заявки1С!C75+[3]Заявки1С!C76+[3]Заявки1С!C77+[3]Заявки1С!E74+[3]Заявки1С!E75+[3]Заявки1С!E76+[3]Заявки1С!E77+[3]Заявки1С!C81+[3]Заявки1С!C82+[3]Заявки1С!E81+[3]Заявки1С!E82</f>
        <v>686.7</v>
      </c>
      <c r="D7" s="8">
        <f>[3]Акты1С!B74+[3]Акты1С!B75+[3]Акты1С!B76+[3]Акты1С!B77+[3]Акты1С!D74+[3]Акты1С!D75+[3]Акты1С!D76+[3]Акты1С!D77+[3]Акты1С!B81+[3]Акты1С!B82+[3]Акты1С!D81+[3]Акты1С!D82</f>
        <v>19</v>
      </c>
      <c r="E7" s="9">
        <f>[3]Акты1С!C74+[3]Акты1С!C75+[3]Акты1С!C76+[3]Акты1С!C77+[3]Акты1С!E74+[3]Акты1С!E75+[3]Акты1С!E76+[3]Акты1С!E77+[3]Акты1С!C81+[3]Акты1С!C82+[3]Акты1С!E81+[3]Акты1С!E82</f>
        <v>614</v>
      </c>
      <c r="F7" s="8">
        <f>[3]Аннулированные1С!B59+[3]Аннулированные1С!B60+[3]Аннулированные1С!B61+[3]Аннулированные1С!B62+[3]Аннулированные1С!C59+[3]Аннулированные1С!C60+[3]Аннулированные1С!C61+[3]Аннулированные1С!C62+[3]Аннулированные1С!B65+[3]Аннулированные1С!B66+[3]Аннулированные1С!C65+[3]Аннулированные1С!C66</f>
        <v>21</v>
      </c>
      <c r="G7" s="8">
        <f>[3]Договоры1С!B74+[3]Договоры1С!B75+[3]Договоры1С!B76+[3]Договоры1С!B77+[3]Договоры1С!D74+[3]Договоры1С!D75+[3]Договоры1С!D76+[3]Договоры1С!D77+[3]Договоры1С!B81+[3]Договоры1С!B82+[3]Договоры1С!D81+[3]Договоры1С!D82</f>
        <v>54</v>
      </c>
      <c r="H7" s="9">
        <f>[3]Договоры1С!C74+[3]Договоры1С!E74+[3]Договоры1С!C75+[3]Договоры1С!E75+[3]Договоры1С!C76+[3]Договоры1С!E76+[3]Договоры1С!C77+[3]Договоры1С!E77+[3]Договоры1С!C81+[3]Договоры1С!E81+[3]Договоры1С!C82+[3]Договоры1С!E82</f>
        <v>1155</v>
      </c>
    </row>
    <row r="8" spans="1:8" ht="15.75" x14ac:dyDescent="0.25">
      <c r="A8" s="13" t="s">
        <v>9</v>
      </c>
      <c r="B8" s="8">
        <f>[3]Заявки1С!J4+[3]Заявки1С!J5+[3]Заявки1С!J6+[3]Заявки1С!J7+[3]Заявки1С!L4+[3]Заявки1С!L5+[3]Заявки1С!L6+[3]Заявки1С!L7+[3]Заявки1С!N4+[3]Заявки1С!N5+[3]Заявки1С!N6+[3]Заявки1С!N7+[3]Заявки1С!J11+[3]Заявки1С!J12+[3]Заявки1С!J13+[3]Заявки1С!L11+[3]Заявки1С!L12+[3]Заявки1С!L13</f>
        <v>133</v>
      </c>
      <c r="C8" s="9">
        <f>[3]Заявки1С!K4+[3]Заявки1С!K5+[3]Заявки1С!K6+[3]Заявки1С!K7+[3]Заявки1С!M4+[3]Заявки1С!M5+[3]Заявки1С!M6+[3]Заявки1С!M7+[3]Заявки1С!O4+[3]Заявки1С!O5+[3]Заявки1С!O6+[3]Заявки1С!O7+[3]Заявки1С!K11+[3]Заявки1С!K12+[3]Заявки1С!M11+[3]Заявки1С!M12+[3]Заявки1С!M13</f>
        <v>3781</v>
      </c>
      <c r="D8" s="8">
        <f>[3]Акты1С!J4+[3]Акты1С!J5+[3]Акты1С!J6+[3]Акты1С!J7+[3]Акты1С!L4+[3]Акты1С!L5+[3]Акты1С!L6+[3]Акты1С!L7+[3]Акты1С!N4+[3]Акты1С!N5+[3]Акты1С!N6+[3]Акты1С!N7+[3]Акты1С!J11+[3]Акты1С!J12+[3]Акты1С!L11+[3]Акты1С!L12+[3]Акты1С!L13</f>
        <v>79</v>
      </c>
      <c r="E8" s="9">
        <f>[3]Акты1С!K4+[3]Акты1С!K5+[3]Акты1С!K6+[3]Акты1С!K7+[3]Акты1С!M4+[3]Акты1С!M5+[3]Акты1С!M6+[3]Акты1С!M7+[3]Акты1С!O4+[3]Акты1С!O5+[3]Акты1С!O6+[3]Акты1С!O7+[3]Акты1С!K11+[3]Акты1С!K12+[3]Акты1С!M11+[3]Акты1С!M12+[3]Акты1С!M13</f>
        <v>1469.3</v>
      </c>
      <c r="F8" s="8">
        <f>[3]Аннулированные1С!G3+[3]Аннулированные1С!G4+[3]Аннулированные1С!G5+[3]Аннулированные1С!G6+[3]Аннулированные1С!H3+[3]Аннулированные1С!H4+[3]Аннулированные1С!H5+[3]Аннулированные1С!H6+[3]Аннулированные1С!I3+[3]Аннулированные1С!I4+[3]Аннулированные1С!I5+[3]Аннулированные1С!I6+[3]Аннулированные1С!G9+[3]Аннулированные1С!G10+[3]Аннулированные1С!H9+[3]Аннулированные1С!H10</f>
        <v>6</v>
      </c>
      <c r="G8" s="8">
        <f>[3]Договоры1С!H4+[3]Договоры1С!H5+[3]Договоры1С!H6+[3]Договоры1С!H7+[3]Договоры1С!J4+[3]Договоры1С!J5+[3]Договоры1С!J6+[3]Договоры1С!J7+[3]Договоры1С!H11+[3]Договоры1С!H12+[3]Договоры1С!H13+[3]Договоры1С!J11+[3]Договоры1С!J12+[3]Договоры1С!J13+[3]Договоры1С!L7</f>
        <v>32</v>
      </c>
      <c r="H8" s="9">
        <f>[3]Договоры1С!I4+[3]Договоры1С!I5+[3]Договоры1С!I6+[3]Договоры1С!I7+[3]Договоры1С!K4+[3]Договоры1С!K5+[3]Договоры1С!K6+[3]Договоры1С!K7+[3]Договоры1С!I11+[3]Договоры1С!I12+[3]Договоры1С!I13+[3]Договоры1С!K11+[3]Договоры1С!K12+[3]Договоры1С!K13+[3]Договоры1С!M7</f>
        <v>1473</v>
      </c>
    </row>
    <row r="9" spans="1:8" ht="15.75" x14ac:dyDescent="0.25">
      <c r="A9" s="13" t="s">
        <v>10</v>
      </c>
      <c r="B9" s="8">
        <f>[3]Заявки1С!B18+[3]Заявки1С!B19+[3]Заявки1С!B20+[3]Заявки1С!B21+[3]Заявки1С!D18+[3]Заявки1С!D19+[3]Заявки1С!D20+[3]Заявки1С!D21+[3]Заявки1С!B25+[3]Заявки1С!B26+[3]Заявки1С!B27+[3]Заявки1С!D25+[3]Заявки1С!D26+[3]Заявки1С!D27</f>
        <v>12</v>
      </c>
      <c r="C9" s="9">
        <f>[3]Заявки1С!C18+[3]Заявки1С!C19+[3]Заявки1С!C20+[3]Заявки1С!C21+[3]Заявки1С!E18+[3]Заявки1С!E19+[3]Заявки1С!E20+[3]Заявки1С!E21+[3]Заявки1С!C25+[3]Заявки1С!C26+[3]Заявки1С!C27+[3]Заявки1С!E25+[3]Заявки1С!E26+[3]Заявки1С!E27</f>
        <v>101</v>
      </c>
      <c r="D9" s="8">
        <f>[3]Акты1С!B18+[3]Акты1С!B19+[3]Акты1С!B20+[3]Акты1С!B21+[3]Акты1С!D18+[3]Акты1С!D19+[3]Акты1С!D20+[3]Акты1С!D21+[3]Акты1С!B25+[3]Акты1С!B26+[3]Акты1С!D25+[3]Акты1С!D26</f>
        <v>6</v>
      </c>
      <c r="E9" s="9">
        <f>[3]Акты1С!C18+[3]Акты1С!C19+[3]Акты1С!C20+[3]Акты1С!C21+[3]Акты1С!E18+[3]Акты1С!E19+[3]Акты1С!E20+[3]Акты1С!E21+[3]Акты1С!C25+[3]Акты1С!C26+[3]Акты1С!E25+[3]Акты1С!E26</f>
        <v>45</v>
      </c>
      <c r="F9" s="8">
        <f>[3]Аннулированные1С!B14+[3]Аннулированные1С!B15+[3]Аннулированные1С!B16+[3]Аннулированные1С!B17+[3]Аннулированные1С!C14+[3]Аннулированные1С!C15+[3]Аннулированные1С!C16+[3]Аннулированные1С!C17+[3]Аннулированные1С!B20+[3]Аннулированные1С!B21+[3]Аннулированные1С!C20+[3]Аннулированные1С!C21</f>
        <v>5</v>
      </c>
      <c r="G9" s="8">
        <f>[3]Договоры1С!B18+[3]Договоры1С!B19+[3]Договоры1С!B20+[3]Договоры1С!B21+[3]Договоры1С!D18+[3]Договоры1С!D19+[3]Договоры1С!D20+[3]Договоры1С!D21+[3]Договоры1С!B25+[3]Договоры1С!B26+[3]Договоры1С!D25+[3]Договоры1С!D26</f>
        <v>7</v>
      </c>
      <c r="H9" s="9">
        <f>[3]Договоры1С!C18+[3]Договоры1С!C19+[3]Договоры1С!C20+[3]Договоры1С!C21+[3]Договоры1С!E18+[3]Договоры1С!E19+[3]Договоры1С!E20+[3]Договоры1С!E21+[3]Договоры1С!C25+[3]Договоры1С!C26+[3]Договоры1С!E25+[3]Договоры1С!E26</f>
        <v>41</v>
      </c>
    </row>
    <row r="10" spans="1:8" ht="15.75" x14ac:dyDescent="0.25">
      <c r="A10" s="13" t="s">
        <v>11</v>
      </c>
      <c r="B10" s="8">
        <f>[3]Заявки1С!J18+[3]Заявки1С!J19+[3]Заявки1С!J20+[3]Заявки1С!J21+[3]Заявки1С!L18+[3]Заявки1С!L19+[3]Заявки1С!L20+[3]Заявки1С!L21+[3]Заявки1С!N18+[3]Заявки1С!N19+[3]Заявки1С!N20+[3]Заявки1С!N21+[3]Заявки1С!P18+[3]Заявки1С!P19+[3]Заявки1С!P20+[3]Заявки1С!P21</f>
        <v>5</v>
      </c>
      <c r="C10" s="9">
        <f>[3]Заявки1С!K18+[3]Заявки1С!K19+[3]Заявки1С!K20+[3]Заявки1С!K21+[3]Заявки1С!M18+[3]Заявки1С!M19+[3]Заявки1С!M20+[3]Заявки1С!M21+[3]Заявки1С!O18+[3]Заявки1С!O19+[3]Заявки1С!O20+[3]Заявки1С!O21+[3]Заявки1С!Q18+[3]Заявки1С!Q19+[3]Заявки1С!Q20+[3]Заявки1С!Q21+[3]Заявки1С!K25+[3]Заявки1С!K26+[3]Заявки1С!K27+[3]Заявки1С!M25+[3]Заявки1С!M26+[3]Заявки1С!M27</f>
        <v>195</v>
      </c>
      <c r="D10" s="8">
        <f>[3]Акты1С!J18+[3]Акты1С!J19+[3]Акты1С!J20+[3]Акты1С!J21+[3]Акты1С!L18+[3]Акты1С!L19+[3]Акты1С!L20+[3]Акты1С!L21+[3]Акты1С!J25+[3]Акты1С!J26+[3]Акты1С!L25+[3]Акты1С!L26</f>
        <v>0</v>
      </c>
      <c r="E10" s="9">
        <f>[3]Акты1С!K18+[3]Акты1С!K19+[3]Акты1С!K20+[3]Акты1С!K21+[3]Акты1С!M18+[3]Акты1С!M19+[3]Акты1С!M20+[3]Акты1С!M21+[3]Акты1С!K25+[3]Акты1С!K26+[3]Акты1С!M25+[3]Акты1С!M26</f>
        <v>0</v>
      </c>
      <c r="F10" s="8">
        <f>[3]Аннулированные1С!G14+[3]Аннулированные1С!G15+[3]Аннулированные1С!G16+[3]Аннулированные1С!G17+[3]Аннулированные1С!H14+[3]Аннулированные1С!H15+[3]Аннулированные1С!H16+[3]Аннулированные1С!H17+[3]Аннулированные1С!I14+[3]Аннулированные1С!I15+[3]Аннулированные1С!I16+[3]Аннулированные1С!I17+[3]Аннулированные1С!G20+[3]Аннулированные1С!G21+[3]Аннулированные1С!H20+[3]Аннулированные1С!H21+[3]Аннулированные1С!J17</f>
        <v>0</v>
      </c>
      <c r="G10" s="8">
        <f>[3]Договоры1С!H18+[3]Договоры1С!H19+[3]Договоры1С!H20+[3]Договоры1С!H21+[3]Договоры1С!J18+[3]Договоры1С!J19+[3]Договоры1С!J20+[3]Договоры1С!J21+[3]Договоры1С!H25+[3]Договоры1С!H26+[3]Договоры1С!J25+[3]Договоры1С!J26</f>
        <v>6</v>
      </c>
      <c r="H10" s="9">
        <f>[3]Договоры1С!I18+[3]Договоры1С!I19+[3]Договоры1С!I20+[3]Договоры1С!I21+[3]Договоры1С!K18+[3]Договоры1С!K19+[3]Договоры1С!K20+[3]Договоры1С!K21+[3]Договоры1С!I25+[3]Договоры1С!I26+[3]Договоры1С!K25+[3]Договоры1С!K26</f>
        <v>67</v>
      </c>
    </row>
    <row r="11" spans="1:8" ht="15.75" x14ac:dyDescent="0.25">
      <c r="A11" s="13" t="s">
        <v>12</v>
      </c>
      <c r="B11" s="8">
        <f>[3]Заявки1С!B32+[3]Заявки1С!B33+[3]Заявки1С!B34+[3]Заявки1С!B35+[3]Заявки1С!D32+[3]Заявки1С!D33+[3]Заявки1С!D34+[3]Заявки1С!D35+[3]Заявки1С!B39+[3]Заявки1С!B40+[3]Заявки1С!B41+[3]Заявки1С!D39+[3]Заявки1С!D40+[3]Заявки1С!D41</f>
        <v>21</v>
      </c>
      <c r="C11" s="9">
        <f>[3]Заявки1С!C32+[3]Заявки1С!C33+[3]Заявки1С!C34+[3]Заявки1С!C35+[3]Заявки1С!E32+[3]Заявки1С!E33+[3]Заявки1С!E34+[3]Заявки1С!E35+[3]Заявки1С!C39+[3]Заявки1С!C40+[3]Заявки1С!C41+[3]Заявки1С!E39+[3]Заявки1С!E40+[3]Заявки1С!E41</f>
        <v>350.52</v>
      </c>
      <c r="D11" s="8">
        <f>SUM([3]Акты1С!B32+[3]Акты1С!B33+[3]Акты1С!B34+[3]Акты1С!B35+[3]Акты1С!D32+[3]Акты1С!D33+[3]Акты1С!D34+[3]Акты1С!D35+[3]Акты1С!B39+[3]Акты1С!B40+[3]Акты1С!B41+[3]Акты1С!D39+[3]Акты1С!D40+[3]Акты1С!D41)</f>
        <v>18</v>
      </c>
      <c r="E11" s="9">
        <f>SUM([3]Акты1С!C32+[3]Акты1С!C33+[3]Акты1С!C34+[3]Акты1С!C35+[3]Акты1С!E32+[3]Акты1С!E33+[3]Акты1С!E34+[3]Акты1С!E35+[3]Акты1С!C39+[3]Акты1С!C40+[3]Акты1С!C41+[3]Акты1С!E39+[3]Акты1С!E40+[3]Акты1С!E41)</f>
        <v>199.72000000000003</v>
      </c>
      <c r="F11" s="8">
        <f>[3]Аннулированные1С!B25+[3]Аннулированные1С!B26+[3]Аннулированные1С!B27+[3]Аннулированные1С!B28+[3]Аннулированные1С!C25+[3]Аннулированные1С!C26+[3]Аннулированные1С!C27+[3]Аннулированные1С!C28+[3]Аннулированные1С!B31+[3]Аннулированные1С!B32+[3]Аннулированные1С!C31+[3]Аннулированные1С!C32</f>
        <v>0</v>
      </c>
      <c r="G11" s="8">
        <f>SUM([3]Договоры1С!B32+[3]Договоры1С!B33+[3]Договоры1С!B34+[3]Договоры1С!B35+[3]Договоры1С!D32+[3]Договоры1С!D33+[3]Договоры1С!D34+[3]Договоры1С!D35+[3]Договоры1С!B39+[3]Договоры1С!B40+[3]Договоры1С!B41+[3]Договоры1С!D39+[3]Договоры1С!D40+[3]Договоры1С!D41)</f>
        <v>17</v>
      </c>
      <c r="H11" s="26">
        <f>SUM([3]Договоры1С!C32+[3]Договоры1С!C33+[3]Договоры1С!C34+[3]Договоры1С!C35+[3]Договоры1С!E32+[3]Договоры1С!E33+[3]Договоры1С!E34+[3]Договоры1С!E35+[3]Договоры1С!C39+[3]Договоры1С!C40+[3]Договоры1С!C41+[3]Договоры1С!E39+[3]Договоры1С!E40+[3]Договоры1С!E41)</f>
        <v>148.5</v>
      </c>
    </row>
    <row r="12" spans="1:8" ht="15.75" x14ac:dyDescent="0.25">
      <c r="A12" s="13" t="s">
        <v>33</v>
      </c>
      <c r="B12" s="8">
        <f>[3]Заявки1С!J74+[3]Заявки1С!J75+[3]Заявки1С!J76+[3]Заявки1С!J77+[3]Заявки1С!L74+[3]Заявки1С!L75+[3]Заявки1С!L76+[3]Заявки1С!L77+[3]Заявки1С!J81+[3]Заявки1С!J82+[3]Заявки1С!J83+[3]Заявки1С!L81+[3]Заявки1С!L82+[3]Заявки1С!L83</f>
        <v>22</v>
      </c>
      <c r="C12" s="9">
        <f>[3]Заявки1С!K74+[3]Заявки1С!K75+[3]Заявки1С!K76+[3]Заявки1С!K77+[3]Заявки1С!M74+[3]Заявки1С!M75+[3]Заявки1С!M76+[3]Заявки1С!M77+[3]Заявки1С!K81+[3]Заявки1С!K82+[3]Заявки1С!K83+[3]Заявки1С!M81+[3]Заявки1С!M82+[3]Заявки1С!M83</f>
        <v>372</v>
      </c>
      <c r="D12" s="8">
        <f>[3]Акты1С!J74+[3]Акты1С!J75+[3]Акты1С!J76+[3]Акты1С!J77+[3]Акты1С!L74+[3]Акты1С!L75+[3]Акты1С!L76+[3]Акты1С!L77+[3]Акты1С!J81+[3]Акты1С!J82+[3]Акты1С!L81+[3]Акты1С!L82</f>
        <v>6</v>
      </c>
      <c r="E12" s="9">
        <f>[3]Акты1С!K74+[3]Акты1С!K75+[3]Акты1С!K76+[3]Акты1С!K77+[3]Акты1С!M74+[3]Акты1С!M75+[3]Акты1С!M76+[3]Акты1С!M77+[3]Акты1С!K81+[3]Акты1С!K82+[3]Акты1С!M81+[3]Акты1С!M82</f>
        <v>75</v>
      </c>
      <c r="F12" s="8">
        <f>[3]Аннулированные1С!G59+[3]Аннулированные1С!G60+[3]Аннулированные1С!G61+[3]Аннулированные1С!G62+[3]Аннулированные1С!H59+[3]Аннулированные1С!H60+[3]Аннулированные1С!H61+[3]Аннулированные1С!H62+[3]Аннулированные1С!G65+[3]Аннулированные1С!G66+[3]Аннулированные1С!H65+[3]Аннулированные1С!H66</f>
        <v>4</v>
      </c>
      <c r="G12" s="8">
        <f>[3]Договоры1С!H74+[3]Договоры1С!H75+[3]Договоры1С!H76+[3]Договоры1С!H77+[3]Договоры1С!J74+[3]Договоры1С!J75+[3]Договоры1С!J76+[3]Договоры1С!J77+[3]Договоры1С!H81+[3]Договоры1С!H82+[3]Договоры1С!J81+[3]Договоры1С!J82</f>
        <v>10</v>
      </c>
      <c r="H12" s="9">
        <f>[3]Договоры1С!I74+[3]Договоры1С!I75+[3]Договоры1С!I76+[3]Договоры1С!I77+[3]Договоры1С!K74+[3]Договоры1С!K75+[3]Договоры1С!K76+[3]Договоры1С!K77+[3]Договоры1С!I81+[3]Договоры1С!I82+[3]Договоры1С!K81+[3]Договоры1С!K82</f>
        <v>91</v>
      </c>
    </row>
    <row r="13" spans="1:8" ht="15.75" x14ac:dyDescent="0.25">
      <c r="A13" s="13" t="s">
        <v>13</v>
      </c>
      <c r="B13" s="8">
        <f>[3]Заявки1С!J32+[3]Заявки1С!J33+[3]Заявки1С!J34+[3]Заявки1С!J35+[3]Заявки1С!L32+[3]Заявки1С!L33+[3]Заявки1С!L34+[3]Заявки1С!L35+[3]Заявки1С!J39+[3]Заявки1С!J40+[3]Заявки1С!J41+[3]Заявки1С!L39+[3]Заявки1С!L40+[3]Заявки1С!L41</f>
        <v>51</v>
      </c>
      <c r="C13" s="9">
        <f>[3]Заявки1С!K32+[3]Заявки1С!K33+[3]Заявки1С!K34+[3]Заявки1С!K35+[3]Заявки1С!M32+[3]Заявки1С!M33+[3]Заявки1С!M34+[3]Заявки1С!M35+[3]Заявки1С!K39+[3]Заявки1С!K40+[3]Заявки1С!K41+[3]Заявки1С!M39+[3]Заявки1С!M40+[3]Заявки1С!M41</f>
        <v>870</v>
      </c>
      <c r="D13" s="8">
        <f>[3]Акты1С!J32+[3]Акты1С!J33+[3]Акты1С!J34+[3]Акты1С!J35+[3]Акты1С!L32+[3]Акты1С!L33+[3]Акты1С!L34+[3]Акты1С!L35+[3]Акты1С!J39+[3]Акты1С!J40+[3]Акты1С!J41+[3]Акты1С!L39+[3]Акты1С!L40+[3]Акты1С!L41</f>
        <v>24</v>
      </c>
      <c r="E13" s="9">
        <f>[3]Акты1С!K32+[3]Акты1С!K33+[3]Акты1С!K34+[3]Акты1С!K35+[3]Акты1С!M32+[3]Акты1С!M33+[3]Акты1С!M34+[3]Акты1С!M35+[3]Акты1С!K39+[3]Акты1С!K40+[3]Акты1С!K41+[3]Акты1С!M39+[3]Акты1С!M40+[3]Акты1С!M41</f>
        <v>451</v>
      </c>
      <c r="F13" s="8">
        <f>[3]Аннулированные1С!G25+[3]Аннулированные1С!G26+[3]Аннулированные1С!G27+[3]Аннулированные1С!G28+[3]Аннулированные1С!H25+[3]Аннулированные1С!H26+[3]Аннулированные1С!H27+[3]Аннулированные1С!H28+[3]Аннулированные1С!G31+[3]Аннулированные1С!G32+[3]Аннулированные1С!H31+[3]Аннулированные1С!H32+[3]Аннулированные1С!C78</f>
        <v>13</v>
      </c>
      <c r="G13" s="8">
        <f>[3]Договоры1С!H32+[3]Договоры1С!H33+[3]Договоры1С!H34+[3]Договоры1С!H35+[3]Договоры1С!J32+[3]Договоры1С!J33+[3]Договоры1С!J34+[3]Договоры1С!J35+[3]Договоры1С!H39+[3]Договоры1С!H40+[3]Договоры1С!J39+[3]Договоры1С!J40+[3]Договоры1С!J41+[3]Договоры1С!H41</f>
        <v>33</v>
      </c>
      <c r="H13" s="9">
        <f>[3]Договоры1С!I32+[3]Договоры1С!I33+[3]Договоры1С!I34+[3]Договоры1С!I35+[3]Договоры1С!K32+[3]Договоры1С!K33+[3]Договоры1С!K34+[3]Договоры1С!K35+[3]Договоры1С!I39+[3]Договоры1С!I40+[3]Договоры1С!K39+[3]Договоры1С!K40+[3]Договоры1С!K41</f>
        <v>590</v>
      </c>
    </row>
    <row r="14" spans="1:8" ht="15.75" x14ac:dyDescent="0.25">
      <c r="A14" s="13" t="s">
        <v>14</v>
      </c>
      <c r="B14" s="8">
        <f>[3]Заявки1С!B46+[3]Заявки1С!B47+[3]Заявки1С!B48+[3]Заявки1С!B49+[3]Заявки1С!D46+[3]Заявки1С!D47+[3]Заявки1С!D48+[3]Заявки1С!D49+[3]Заявки1С!B53+[3]Заявки1С!B54+[3]Заявки1С!B55+[3]Заявки1С!D53+[3]Заявки1С!D54+[3]Заявки1С!D55</f>
        <v>41</v>
      </c>
      <c r="C14" s="9">
        <f>[3]Заявки1С!C46+[3]Заявки1С!C47+[3]Заявки1С!C48+[3]Заявки1С!C49+[3]Заявки1С!E46+[3]Заявки1С!E47+[3]Заявки1С!E48+[3]Заявки1С!E49+[3]Заявки1С!C53+[3]Заявки1С!C54+[3]Заявки1С!C55+[3]Заявки1С!E53+[3]Заявки1С!E54+[3]Заявки1С!E55</f>
        <v>964.52</v>
      </c>
      <c r="D14" s="8">
        <f>[3]Акты1С!B46+[3]Акты1С!B47+[3]Акты1С!B48+[3]Акты1С!B49+[3]Акты1С!D46+[3]Акты1С!D47+[3]Акты1С!D48+[3]Акты1С!D49+[3]Акты1С!B53+[3]Акты1С!B54+[3]Акты1С!D53+[3]Акты1С!D54+[3]Акты1С!D55</f>
        <v>70</v>
      </c>
      <c r="E14" s="9">
        <f>[3]Акты1С!C46+[3]Акты1С!C47+[3]Акты1С!C48+[3]Акты1С!C49+[3]Акты1С!E46+[3]Акты1С!E47+[3]Акты1С!E48+[3]Акты1С!E49+[3]Акты1С!C53+[3]Акты1С!C54+[3]Акты1С!E53+[3]Акты1С!E54+[3]Акты1С!E55</f>
        <v>787.5</v>
      </c>
      <c r="F14" s="8">
        <f>[3]Аннулированные1С!B37+[3]Аннулированные1С!B38+[3]Аннулированные1С!B39+[3]Аннулированные1С!B40+[3]Аннулированные1С!C37+[3]Аннулированные1С!C38+[3]Аннулированные1С!C39+[3]Аннулированные1С!C40+[3]Аннулированные1С!B43+[3]Аннулированные1С!B44+[3]Аннулированные1С!C43+[3]Аннулированные1С!C44</f>
        <v>5</v>
      </c>
      <c r="G14" s="8">
        <f>[3]Договоры1С!B46+[3]Договоры1С!B47+[3]Договоры1С!B48+[3]Договоры1С!B49+[3]Договоры1С!D46+[3]Договоры1С!D47+[3]Договоры1С!D48+[3]Договоры1С!D49+[3]Договоры1С!B53+[3]Договоры1С!B54+[3]Договоры1С!D53+[3]Договоры1С!D54+[3]Договоры1С!D55</f>
        <v>59</v>
      </c>
      <c r="H14" s="9">
        <f>[3]Договоры1С!C46+[3]Договоры1С!C47+[3]Договоры1С!C48+[3]Договоры1С!C49+[3]Договоры1С!E46+[3]Договоры1С!E47+[3]Договоры1С!E48+[3]Договоры1С!E49+[3]Договоры1С!C53+[3]Договоры1С!C54+[3]Договоры1С!E53+[3]Договоры1С!E54+[3]Договоры1С!I41+[3]Договоры1С!E55</f>
        <v>731</v>
      </c>
    </row>
    <row r="15" spans="1:8" ht="15.75" x14ac:dyDescent="0.25">
      <c r="A15" s="13" t="s">
        <v>15</v>
      </c>
      <c r="B15" s="8">
        <f>[3]Заявки1С!J46+[3]Заявки1С!J47+[3]Заявки1С!J48+[3]Заявки1С!J49+[3]Заявки1С!L46+[3]Заявки1С!L47+[3]Заявки1С!L48+[3]Заявки1С!L49+[3]Заявки1С!N46+[3]Заявки1С!N47+[3]Заявки1С!N48+[3]Заявки1С!N49+[3]Заявки1С!J53+[3]Заявки1С!J54+[3]Заявки1С!L53+[3]Заявки1С!L54</f>
        <v>28</v>
      </c>
      <c r="C15" s="9">
        <f>[3]Заявки1С!K46+[3]Заявки1С!K47+[3]Заявки1С!K48+[3]Заявки1С!K49+[3]Заявки1С!M46+[3]Заявки1С!M47+[3]Заявки1С!M48+[3]Заявки1С!M49+[3]Заявки1С!O46+[3]Заявки1С!O47+[3]Заявки1С!O48+[3]Заявки1С!O49+[3]Заявки1С!K53+[3]Заявки1С!K54+[3]Заявки1С!M53+[3]Заявки1С!M54</f>
        <v>870.5</v>
      </c>
      <c r="D15" s="8">
        <f>[3]Акты1С!J46+[3]Акты1С!J47+[3]Акты1С!J48+[3]Акты1С!J49+[3]Акты1С!L46+[3]Акты1С!L47+[3]Акты1С!L48+[3]Акты1С!L49+[3]Акты1С!J53+[3]Акты1С!J54+[3]Акты1С!L53+[3]Акты1С!L54</f>
        <v>10</v>
      </c>
      <c r="E15" s="9">
        <f>[3]Акты1С!K46++[3]Акты1С!K47+[3]Акты1С!K48+[3]Акты1С!K49+[3]Акты1С!M46+[3]Акты1С!M47+[3]Акты1С!M48+[3]Акты1С!M49+[3]Акты1С!K53+[3]Акты1С!K54+[3]Акты1С!M53+[3]Акты1С!M54</f>
        <v>891.91</v>
      </c>
      <c r="F15" s="8">
        <f>[3]Аннулированные1С!G37+[3]Аннулированные1С!G38+[3]Аннулированные1С!G39+[3]Аннулированные1С!G40+[3]Аннулированные1С!H37+[3]Аннулированные1С!H38+[3]Аннулированные1С!H39+[3]Аннулированные1С!H40+[3]Аннулированные1С!G43+[3]Аннулированные1С!G44+[3]Аннулированные1С!H43+[3]Аннулированные1С!H44</f>
        <v>13</v>
      </c>
      <c r="G15" s="8">
        <f>[3]Договоры1С!H46+[3]Договоры1С!H47+[3]Договоры1С!H48+[3]Договоры1С!H49+[3]Договоры1С!J46+[3]Договоры1С!J47+[3]Договоры1С!J48+[3]Договоры1С!J49+[3]Договоры1С!H53+[3]Договоры1С!H54+[3]Договоры1С!J53+[3]Договоры1С!J54+[3]Договоры1С!J55</f>
        <v>36</v>
      </c>
      <c r="H15" s="9">
        <f>[3]Договоры1С!I46+[3]Договоры1С!I47+[3]Договоры1С!I48+[3]Договоры1С!I49+[3]Договоры1С!K46+[3]Договоры1С!K47+[3]Договоры1С!K48+[3]Договоры1С!K49+[3]Договоры1С!I53+[3]Договоры1С!I54+[3]Договоры1С!K53+[3]Договоры1С!K54+[3]Договоры1С!K55</f>
        <v>820</v>
      </c>
    </row>
    <row r="16" spans="1:8" ht="15.75" x14ac:dyDescent="0.25">
      <c r="A16" s="13" t="s">
        <v>16</v>
      </c>
      <c r="B16" s="8">
        <f>[3]Заявки1С!B60+[3]Заявки1С!B61+[3]Заявки1С!B62+[3]Заявки1С!B63+[3]Заявки1С!D60+[3]Заявки1С!D61+[3]Заявки1С!D62+[3]Заявки1С!D63+[3]Заявки1С!B67+[3]Заявки1С!B68+[3]Заявки1С!D67+[3]Заявки1С!D68</f>
        <v>67</v>
      </c>
      <c r="C16" s="9">
        <f>[3]Заявки1С!C60+[3]Заявки1С!C61+[3]Заявки1С!C62+[3]Заявки1С!C63+[3]Заявки1С!E60+[3]Заявки1С!E61+[3]Заявки1С!E62+[3]Заявки1С!E63+[3]Заявки1С!C67+[3]Заявки1С!C68+[3]Заявки1С!E67+[3]Заявки1С!E68</f>
        <v>797.6400000000001</v>
      </c>
      <c r="D16" s="8">
        <f>[3]Акты1С!B60+[3]Акты1С!B61+[3]Акты1С!B62+[3]Акты1С!B63+[3]Акты1С!D60+[3]Акты1С!D61+[3]Акты1С!D62+[3]Акты1С!D63+[3]Акты1С!B67+[3]Акты1С!B68+[3]Акты1С!D67+[3]Акты1С!D68+[3]Акты1С!B69</f>
        <v>53</v>
      </c>
      <c r="E16" s="9">
        <f>[3]Акты1С!C60+[3]Акты1С!C61+[3]Акты1С!C62+[3]Акты1С!C63+[3]Акты1С!E60+[3]Акты1С!E61+[3]Акты1С!E62+[3]Акты1С!E63+[3]Акты1С!C67+[3]Акты1С!C68+[3]Акты1С!E67+[3]Акты1С!E68+[3]Акты1С!C69</f>
        <v>567</v>
      </c>
      <c r="F16" s="8">
        <f>[3]Аннулированные1С!B48+[3]Аннулированные1С!B49+[3]Аннулированные1С!B50+[3]Аннулированные1С!B51+[3]Аннулированные1С!C48+[3]Аннулированные1С!C49+[3]Аннулированные1С!C50+[3]Аннулированные1С!C51+[3]Аннулированные1С!B54+[3]Аннулированные1С!B55+[3]Аннулированные1С!C54+[3]Аннулированные1С!C55</f>
        <v>9</v>
      </c>
      <c r="G16" s="8">
        <f>[3]Договоры1С!B60+[3]Договоры1С!B61+[3]Договоры1С!B62+[3]Договоры1С!B63+[3]Договоры1С!D60+[3]Договоры1С!D61+[3]Договоры1С!D62+[3]Договоры1С!D63+[3]Договоры1С!B67+[3]Договоры1С!B68+[3]Договоры1С!D67+[3]Договоры1С!D68+[3]Договоры1С!B69</f>
        <v>53</v>
      </c>
      <c r="H16" s="9">
        <f>[3]Договоры1С!C60+[3]Договоры1С!C61+[3]Договоры1С!C62+[3]Договоры1С!C63+[3]Договоры1С!E60+[3]Договоры1С!E61+[3]Договоры1С!E62+[3]Договоры1С!E63+[3]Договоры1С!C67+[3]Договоры1С!C68+[3]Договоры1С!C69+[3]Договоры1С!E67+[3]Договоры1С!E68+[3]Договоры1С!E69</f>
        <v>952.64</v>
      </c>
    </row>
    <row r="17" spans="1:8" ht="15.75" x14ac:dyDescent="0.25">
      <c r="A17" s="13" t="s">
        <v>17</v>
      </c>
      <c r="B17" s="8">
        <f>[3]Заявки1С!J60+[3]Заявки1С!J61+[3]Заявки1С!J62+[3]Заявки1С!J63+[3]Заявки1С!L60+[3]Заявки1С!L61+[3]Заявки1С!L62+[3]Заявки1С!L63+[3]Заявки1С!J67+[3]Заявки1С!J68+[3]Заявки1С!J69+[3]Заявки1С!L67+[3]Заявки1С!L68+[3]Заявки1С!L69</f>
        <v>28</v>
      </c>
      <c r="C17" s="9">
        <f>[3]Заявки1С!K60+[3]Заявки1С!K61+[3]Заявки1С!K62+[3]Заявки1С!K63+[3]Заявки1С!M60+[3]Заявки1С!M61+[3]Заявки1С!M62+[3]Заявки1С!M63+[3]Заявки1С!K67+[3]Заявки1С!K68+[3]Заявки1С!K69+[3]Заявки1С!M67+[3]Заявки1С!M68+[3]Заявки1С!M69</f>
        <v>583.79999999999995</v>
      </c>
      <c r="D17" s="8">
        <f>[3]Акты1С!J60+[3]Акты1С!J61+[3]Акты1С!J62+[3]Акты1С!J63+[3]Акты1С!L60+[3]Акты1С!L61+[3]Акты1С!L62+[3]Акты1С!L63+[3]Акты1С!J67+[3]Акты1С!J68+[3]Акты1С!J69+[3]Акты1С!L67+[3]Акты1С!L68+[3]Акты1С!L69</f>
        <v>8</v>
      </c>
      <c r="E17" s="9">
        <f>[3]Акты1С!K60+[3]Акты1С!K61+[3]Акты1С!K62+[3]Акты1С!K63+[3]Акты1С!M60+[3]Акты1С!M61+[3]Акты1С!M62+[3]Акты1С!M63+[3]Акты1С!K67+[3]Акты1С!K68+[3]Акты1С!K69+[3]Акты1С!M67+[3]Акты1С!M68+[3]Акты1С!M69</f>
        <v>255</v>
      </c>
      <c r="F17" s="8">
        <f>[3]Аннулированные1С!G48+[3]Аннулированные1С!G49+[3]Аннулированные1С!G50+[3]Аннулированные1С!G51+[3]Аннулированные1С!H48+[3]Аннулированные1С!H49+[3]Аннулированные1С!H50+[3]Аннулированные1С!H51+[3]Аннулированные1С!G54+[3]Аннулированные1С!G55+[3]Аннулированные1С!H54+[3]Аннулированные1С!H55</f>
        <v>4</v>
      </c>
      <c r="G17" s="8">
        <f>[3]Договоры1С!H60+[3]Договоры1С!H61+[3]Договоры1С!H62+[3]Договоры1С!H63+[3]Договоры1С!J60+[3]Договоры1С!J61+[3]Договоры1С!J62+[3]Договоры1С!J63+[3]Договоры1С!H67+[3]Договоры1С!H68+[3]Договоры1С!H69+[3]Договоры1С!J67+[3]Договоры1С!J68+[3]Договоры1С!J69</f>
        <v>26</v>
      </c>
      <c r="H17" s="9">
        <f>[3]Договоры1С!I60+[3]Договоры1С!I61+[3]Договоры1С!I62+[3]Договоры1С!I63+[3]Договоры1С!K60+[3]Договоры1С!K61+[3]Договоры1С!K62+[3]Договоры1С!K63+[3]Договоры1С!I67+[3]Договоры1С!I68+[3]Договоры1С!I69+[3]Договоры1С!K67+[3]Договоры1С!K68+[3]Договоры1С!K69</f>
        <v>352.5</v>
      </c>
    </row>
    <row r="18" spans="1:8" ht="15.75" x14ac:dyDescent="0.25">
      <c r="A18" s="1"/>
      <c r="B18" s="12"/>
      <c r="C18" s="11"/>
      <c r="D18" s="12"/>
      <c r="E18" s="11"/>
      <c r="F18" s="12"/>
      <c r="G18" s="12"/>
      <c r="H18" s="11"/>
    </row>
    <row r="19" spans="1:8" ht="15.75" x14ac:dyDescent="0.25">
      <c r="A19" s="1"/>
      <c r="B19" s="12"/>
      <c r="C19" s="11"/>
      <c r="D19" s="12"/>
      <c r="E19" s="11"/>
      <c r="F19" s="12"/>
      <c r="G19" s="12"/>
      <c r="H19" s="11"/>
    </row>
    <row r="20" spans="1:8" ht="15.75" x14ac:dyDescent="0.25">
      <c r="A20" s="14"/>
      <c r="B20" s="10" t="s">
        <v>18</v>
      </c>
      <c r="C20" s="11"/>
      <c r="D20" s="12"/>
      <c r="E20" s="11"/>
      <c r="F20" s="12"/>
      <c r="G20" s="12"/>
      <c r="H20" s="11"/>
    </row>
    <row r="21" spans="1:8" ht="15.75" x14ac:dyDescent="0.25">
      <c r="A21" s="1"/>
      <c r="B21" s="1"/>
      <c r="C21" s="1"/>
      <c r="D21" s="1"/>
      <c r="E21" s="1"/>
      <c r="F21" s="1"/>
      <c r="G21" s="1"/>
      <c r="H21" s="1"/>
    </row>
  </sheetData>
  <mergeCells count="5">
    <mergeCell ref="A1:H1"/>
    <mergeCell ref="B3:C3"/>
    <mergeCell ref="D3:E3"/>
    <mergeCell ref="F3:F4"/>
    <mergeCell ref="G3:H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EA0FE-7C68-4498-B0D3-C09A693D7FA2}">
  <sheetPr>
    <pageSetUpPr fitToPage="1"/>
  </sheetPr>
  <dimension ref="A1:H20"/>
  <sheetViews>
    <sheetView workbookViewId="0">
      <selection activeCell="M20" sqref="M20"/>
    </sheetView>
  </sheetViews>
  <sheetFormatPr defaultRowHeight="15" x14ac:dyDescent="0.25"/>
  <cols>
    <col min="1" max="1" width="14.140625" style="30" customWidth="1"/>
    <col min="2" max="2" width="15.42578125" style="30" customWidth="1"/>
    <col min="3" max="3" width="15.5703125" style="30" customWidth="1"/>
    <col min="4" max="4" width="16.7109375" style="30" customWidth="1"/>
    <col min="5" max="5" width="15" style="30" customWidth="1"/>
    <col min="6" max="6" width="14.5703125" style="30" customWidth="1"/>
    <col min="7" max="7" width="14.7109375" style="30" customWidth="1"/>
    <col min="8" max="8" width="15.42578125" style="30" customWidth="1"/>
  </cols>
  <sheetData>
    <row r="1" spans="1:8" ht="15.75" x14ac:dyDescent="0.25">
      <c r="A1" s="45" t="s">
        <v>42</v>
      </c>
      <c r="B1" s="45"/>
      <c r="C1" s="45"/>
      <c r="D1" s="45"/>
      <c r="E1" s="45"/>
      <c r="F1" s="45"/>
      <c r="G1" s="45"/>
      <c r="H1" s="45"/>
    </row>
    <row r="2" spans="1:8" ht="68.25" customHeight="1" x14ac:dyDescent="0.25">
      <c r="A2" s="40" t="s">
        <v>37</v>
      </c>
      <c r="B2" s="40"/>
      <c r="C2" s="40"/>
      <c r="D2" s="40"/>
      <c r="E2" s="40"/>
      <c r="F2" s="40"/>
      <c r="G2" s="40"/>
      <c r="H2" s="40"/>
    </row>
    <row r="3" spans="1:8" ht="49.5" customHeight="1" x14ac:dyDescent="0.25">
      <c r="A3" s="27"/>
      <c r="B3" s="41" t="s">
        <v>1</v>
      </c>
      <c r="C3" s="42"/>
      <c r="D3" s="41" t="s">
        <v>2</v>
      </c>
      <c r="E3" s="42"/>
      <c r="F3" s="43" t="s">
        <v>3</v>
      </c>
      <c r="G3" s="41" t="s">
        <v>19</v>
      </c>
      <c r="H3" s="42"/>
    </row>
    <row r="4" spans="1:8" ht="47.25" x14ac:dyDescent="0.25">
      <c r="A4" s="27" t="s">
        <v>21</v>
      </c>
      <c r="B4" s="27" t="s">
        <v>4</v>
      </c>
      <c r="C4" s="27" t="s">
        <v>5</v>
      </c>
      <c r="D4" s="27" t="s">
        <v>6</v>
      </c>
      <c r="E4" s="27" t="s">
        <v>7</v>
      </c>
      <c r="F4" s="44"/>
      <c r="G4" s="27" t="s">
        <v>6</v>
      </c>
      <c r="H4" s="27" t="s">
        <v>7</v>
      </c>
    </row>
    <row r="5" spans="1:8" ht="15.75" x14ac:dyDescent="0.25">
      <c r="A5" s="28" t="s">
        <v>43</v>
      </c>
      <c r="B5" s="28">
        <v>1486</v>
      </c>
      <c r="C5" s="28">
        <v>43008.61</v>
      </c>
      <c r="D5" s="28">
        <v>1270</v>
      </c>
      <c r="E5" s="28">
        <v>23072.880000000001</v>
      </c>
      <c r="F5" s="28">
        <v>222</v>
      </c>
      <c r="G5" s="28">
        <v>907</v>
      </c>
      <c r="H5" s="28">
        <v>17472.190000000002</v>
      </c>
    </row>
    <row r="6" spans="1:8" ht="15.75" x14ac:dyDescent="0.25">
      <c r="A6" s="29" t="s">
        <v>8</v>
      </c>
      <c r="B6" s="27">
        <v>151</v>
      </c>
      <c r="C6" s="27">
        <v>6873.48</v>
      </c>
      <c r="D6" s="27">
        <v>133</v>
      </c>
      <c r="E6" s="27">
        <v>3789.91</v>
      </c>
      <c r="F6" s="27">
        <v>67</v>
      </c>
      <c r="G6" s="27">
        <v>79</v>
      </c>
      <c r="H6" s="27">
        <v>1773.23</v>
      </c>
    </row>
    <row r="7" spans="1:8" ht="15.75" x14ac:dyDescent="0.25">
      <c r="A7" s="29" t="s">
        <v>34</v>
      </c>
      <c r="B7" s="27">
        <v>176</v>
      </c>
      <c r="C7" s="27">
        <v>2578.6999999999998</v>
      </c>
      <c r="D7" s="27">
        <v>137</v>
      </c>
      <c r="E7" s="27">
        <v>3251.7</v>
      </c>
      <c r="F7" s="27">
        <v>36</v>
      </c>
      <c r="G7" s="27">
        <v>136</v>
      </c>
      <c r="H7" s="27">
        <v>2087</v>
      </c>
    </row>
    <row r="8" spans="1:8" ht="15.75" x14ac:dyDescent="0.25">
      <c r="A8" s="29" t="s">
        <v>9</v>
      </c>
      <c r="B8" s="27">
        <v>327</v>
      </c>
      <c r="C8" s="27">
        <v>9263</v>
      </c>
      <c r="D8" s="27">
        <v>301</v>
      </c>
      <c r="E8" s="27">
        <v>5700.3</v>
      </c>
      <c r="F8" s="27">
        <v>9</v>
      </c>
      <c r="G8" s="27">
        <v>111</v>
      </c>
      <c r="H8" s="27">
        <v>4963</v>
      </c>
    </row>
    <row r="9" spans="1:8" ht="15.75" x14ac:dyDescent="0.25">
      <c r="A9" s="29" t="s">
        <v>10</v>
      </c>
      <c r="B9" s="27">
        <v>26</v>
      </c>
      <c r="C9" s="27">
        <v>256</v>
      </c>
      <c r="D9" s="27">
        <v>27</v>
      </c>
      <c r="E9" s="27">
        <v>278</v>
      </c>
      <c r="F9" s="27">
        <v>7</v>
      </c>
      <c r="G9" s="27">
        <v>20</v>
      </c>
      <c r="H9" s="27">
        <v>172</v>
      </c>
    </row>
    <row r="10" spans="1:8" ht="15.75" x14ac:dyDescent="0.25">
      <c r="A10" s="29" t="s">
        <v>11</v>
      </c>
      <c r="B10" s="27">
        <v>7</v>
      </c>
      <c r="C10" s="27">
        <v>217</v>
      </c>
      <c r="D10" s="27">
        <v>0</v>
      </c>
      <c r="E10" s="27">
        <v>0</v>
      </c>
      <c r="F10" s="27">
        <v>0</v>
      </c>
      <c r="G10" s="27">
        <v>9</v>
      </c>
      <c r="H10" s="27">
        <v>99</v>
      </c>
    </row>
    <row r="11" spans="1:8" ht="15.75" x14ac:dyDescent="0.25">
      <c r="A11" s="29" t="s">
        <v>12</v>
      </c>
      <c r="B11" s="27">
        <v>59</v>
      </c>
      <c r="C11" s="27">
        <v>793.9</v>
      </c>
      <c r="D11" s="27">
        <v>81</v>
      </c>
      <c r="E11" s="27">
        <v>916.76</v>
      </c>
      <c r="F11" s="27">
        <v>1</v>
      </c>
      <c r="G11" s="27">
        <v>46</v>
      </c>
      <c r="H11" s="27">
        <v>416.6</v>
      </c>
    </row>
    <row r="12" spans="1:8" ht="15.75" x14ac:dyDescent="0.25">
      <c r="A12" s="29" t="s">
        <v>33</v>
      </c>
      <c r="B12" s="27">
        <v>77</v>
      </c>
      <c r="C12" s="27">
        <v>2411</v>
      </c>
      <c r="D12" s="27">
        <v>38</v>
      </c>
      <c r="E12" s="27">
        <v>386</v>
      </c>
      <c r="F12" s="27">
        <v>13</v>
      </c>
      <c r="G12" s="27">
        <v>29</v>
      </c>
      <c r="H12" s="27">
        <v>376</v>
      </c>
    </row>
    <row r="13" spans="1:8" ht="15.75" x14ac:dyDescent="0.25">
      <c r="A13" s="29" t="s">
        <v>13</v>
      </c>
      <c r="B13" s="27">
        <v>165</v>
      </c>
      <c r="C13" s="27">
        <v>3585.5699999999997</v>
      </c>
      <c r="D13" s="27">
        <v>118</v>
      </c>
      <c r="E13" s="27">
        <v>2226.1</v>
      </c>
      <c r="F13" s="27">
        <v>39</v>
      </c>
      <c r="G13" s="27">
        <v>118</v>
      </c>
      <c r="H13" s="27">
        <v>2417.62</v>
      </c>
    </row>
    <row r="14" spans="1:8" ht="15.75" x14ac:dyDescent="0.25">
      <c r="A14" s="29" t="s">
        <v>14</v>
      </c>
      <c r="B14" s="27">
        <v>117</v>
      </c>
      <c r="C14" s="27">
        <v>2011.52</v>
      </c>
      <c r="D14" s="27">
        <v>140</v>
      </c>
      <c r="E14" s="27">
        <v>1941.4</v>
      </c>
      <c r="F14" s="27">
        <v>5</v>
      </c>
      <c r="G14" s="27">
        <v>91</v>
      </c>
      <c r="H14" s="27">
        <v>1066</v>
      </c>
    </row>
    <row r="15" spans="1:8" ht="15.75" x14ac:dyDescent="0.25">
      <c r="A15" s="29" t="s">
        <v>15</v>
      </c>
      <c r="B15" s="27">
        <v>130</v>
      </c>
      <c r="C15" s="27">
        <v>7984.5</v>
      </c>
      <c r="D15" s="27">
        <v>58</v>
      </c>
      <c r="E15" s="27">
        <v>1605.9099999999999</v>
      </c>
      <c r="F15" s="27">
        <v>16</v>
      </c>
      <c r="G15" s="27">
        <v>79</v>
      </c>
      <c r="H15" s="27">
        <v>1369</v>
      </c>
    </row>
    <row r="16" spans="1:8" ht="15.75" x14ac:dyDescent="0.25">
      <c r="A16" s="29" t="s">
        <v>16</v>
      </c>
      <c r="B16" s="27">
        <v>181</v>
      </c>
      <c r="C16" s="27">
        <v>3297.1400000000003</v>
      </c>
      <c r="D16" s="27">
        <v>167</v>
      </c>
      <c r="E16" s="27">
        <v>1828.6</v>
      </c>
      <c r="F16" s="27">
        <v>21</v>
      </c>
      <c r="G16" s="27">
        <v>120</v>
      </c>
      <c r="H16" s="27">
        <v>1836.2399999999998</v>
      </c>
    </row>
    <row r="17" spans="1:8" ht="15.75" x14ac:dyDescent="0.25">
      <c r="A17" s="29" t="s">
        <v>17</v>
      </c>
      <c r="B17" s="27">
        <v>70</v>
      </c>
      <c r="C17" s="27">
        <v>3736.8</v>
      </c>
      <c r="D17" s="27">
        <v>70</v>
      </c>
      <c r="E17" s="27">
        <v>1148.2</v>
      </c>
      <c r="F17" s="27">
        <v>8</v>
      </c>
      <c r="G17" s="27">
        <v>69</v>
      </c>
      <c r="H17" s="27">
        <v>896.5</v>
      </c>
    </row>
    <row r="20" spans="1:8" x14ac:dyDescent="0.25">
      <c r="A20" s="10" t="s">
        <v>18</v>
      </c>
    </row>
  </sheetData>
  <mergeCells count="6">
    <mergeCell ref="A1:H1"/>
    <mergeCell ref="A2:H2"/>
    <mergeCell ref="B3:C3"/>
    <mergeCell ref="D3:E3"/>
    <mergeCell ref="F3:F4"/>
    <mergeCell ref="G3:H3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FC517-D0B2-4E4D-B898-0BD934E0FAF0}">
  <sheetPr>
    <pageSetUpPr fitToPage="1"/>
  </sheetPr>
  <dimension ref="A1:H20"/>
  <sheetViews>
    <sheetView tabSelected="1" workbookViewId="0">
      <selection activeCell="N19" sqref="N19"/>
    </sheetView>
  </sheetViews>
  <sheetFormatPr defaultRowHeight="15" x14ac:dyDescent="0.25"/>
  <cols>
    <col min="1" max="1" width="10.7109375" customWidth="1"/>
    <col min="2" max="2" width="11" customWidth="1"/>
    <col min="3" max="3" width="12.5703125" customWidth="1"/>
    <col min="4" max="4" width="12.28515625" customWidth="1"/>
    <col min="5" max="5" width="10.7109375" customWidth="1"/>
    <col min="6" max="6" width="12.5703125" customWidth="1"/>
    <col min="7" max="7" width="19.28515625" customWidth="1"/>
    <col min="8" max="8" width="16.28515625" customWidth="1"/>
  </cols>
  <sheetData>
    <row r="1" spans="1:8" ht="67.900000000000006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</row>
    <row r="2" spans="1:8" ht="15.75" x14ac:dyDescent="0.25">
      <c r="A2" s="1"/>
      <c r="B2" s="2"/>
      <c r="C2" s="3"/>
      <c r="D2" s="2"/>
      <c r="E2" s="3"/>
      <c r="F2" s="2"/>
      <c r="G2" s="2"/>
      <c r="H2" s="3"/>
    </row>
    <row r="3" spans="1:8" ht="51.6" customHeight="1" x14ac:dyDescent="0.25">
      <c r="A3" s="4"/>
      <c r="B3" s="38" t="s">
        <v>1</v>
      </c>
      <c r="C3" s="38"/>
      <c r="D3" s="38" t="s">
        <v>2</v>
      </c>
      <c r="E3" s="38"/>
      <c r="F3" s="36" t="s">
        <v>3</v>
      </c>
      <c r="G3" s="38" t="s">
        <v>44</v>
      </c>
      <c r="H3" s="38"/>
    </row>
    <row r="4" spans="1:8" ht="54.6" customHeight="1" x14ac:dyDescent="0.25">
      <c r="A4" s="5" t="s">
        <v>21</v>
      </c>
      <c r="B4" s="32" t="s">
        <v>4</v>
      </c>
      <c r="C4" s="7" t="s">
        <v>5</v>
      </c>
      <c r="D4" s="32" t="s">
        <v>6</v>
      </c>
      <c r="E4" s="7" t="s">
        <v>7</v>
      </c>
      <c r="F4" s="37"/>
      <c r="G4" s="32" t="s">
        <v>6</v>
      </c>
      <c r="H4" s="7" t="s">
        <v>7</v>
      </c>
    </row>
    <row r="5" spans="1:8" ht="15.75" x14ac:dyDescent="0.25">
      <c r="A5" s="21"/>
      <c r="B5" s="20">
        <v>5737</v>
      </c>
      <c r="C5" s="19">
        <v>312777.837</v>
      </c>
      <c r="D5" s="20">
        <v>4690</v>
      </c>
      <c r="E5" s="19">
        <v>78865.412000000011</v>
      </c>
      <c r="F5" s="20">
        <v>777</v>
      </c>
      <c r="G5" s="20">
        <v>3898</v>
      </c>
      <c r="H5" s="46">
        <v>71861.627000000008</v>
      </c>
    </row>
    <row r="6" spans="1:8" ht="15.75" x14ac:dyDescent="0.25">
      <c r="A6" s="18" t="s">
        <v>8</v>
      </c>
      <c r="B6" s="8">
        <v>659</v>
      </c>
      <c r="C6" s="9">
        <v>24914.307000000001</v>
      </c>
      <c r="D6" s="8">
        <v>427</v>
      </c>
      <c r="E6" s="9">
        <v>12208.137000000001</v>
      </c>
      <c r="F6" s="8">
        <v>284</v>
      </c>
      <c r="G6" s="8">
        <v>379</v>
      </c>
      <c r="H6" s="9">
        <v>8227.0670000000009</v>
      </c>
    </row>
    <row r="7" spans="1:8" ht="15.75" x14ac:dyDescent="0.25">
      <c r="A7" s="18" t="s">
        <v>34</v>
      </c>
      <c r="B7" s="8">
        <v>1152</v>
      </c>
      <c r="C7" s="9">
        <v>150500.87000000002</v>
      </c>
      <c r="D7" s="8">
        <v>799</v>
      </c>
      <c r="E7" s="9">
        <v>14080.599999999999</v>
      </c>
      <c r="F7" s="8">
        <v>154</v>
      </c>
      <c r="G7" s="8">
        <v>810</v>
      </c>
      <c r="H7" s="9">
        <v>14724</v>
      </c>
    </row>
    <row r="8" spans="1:8" ht="15.75" x14ac:dyDescent="0.25">
      <c r="A8" s="18" t="s">
        <v>9</v>
      </c>
      <c r="B8" s="8">
        <v>423</v>
      </c>
      <c r="C8" s="9">
        <v>13182</v>
      </c>
      <c r="D8" s="8">
        <v>358</v>
      </c>
      <c r="E8" s="9">
        <v>6506.3</v>
      </c>
      <c r="F8" s="8">
        <v>10</v>
      </c>
      <c r="G8" s="8">
        <v>194</v>
      </c>
      <c r="H8" s="9">
        <v>6780</v>
      </c>
    </row>
    <row r="9" spans="1:8" ht="15.75" x14ac:dyDescent="0.25">
      <c r="A9" s="18" t="s">
        <v>10</v>
      </c>
      <c r="B9" s="8">
        <v>43</v>
      </c>
      <c r="C9" s="9">
        <v>423</v>
      </c>
      <c r="D9" s="8">
        <v>31</v>
      </c>
      <c r="E9" s="9">
        <v>787</v>
      </c>
      <c r="F9" s="8">
        <v>25</v>
      </c>
      <c r="G9" s="8">
        <v>29</v>
      </c>
      <c r="H9" s="9">
        <v>264</v>
      </c>
    </row>
    <row r="10" spans="1:8" ht="15.75" x14ac:dyDescent="0.25">
      <c r="A10" s="18" t="s">
        <v>11</v>
      </c>
      <c r="B10" s="8">
        <v>211</v>
      </c>
      <c r="C10" s="9">
        <v>5546.33</v>
      </c>
      <c r="D10" s="8">
        <v>135</v>
      </c>
      <c r="E10" s="9">
        <v>2665.55</v>
      </c>
      <c r="F10" s="8">
        <v>0</v>
      </c>
      <c r="G10" s="8">
        <v>180</v>
      </c>
      <c r="H10" s="9">
        <v>3926.05</v>
      </c>
    </row>
    <row r="11" spans="1:8" ht="15.75" x14ac:dyDescent="0.25">
      <c r="A11" s="18" t="s">
        <v>12</v>
      </c>
      <c r="B11" s="8">
        <v>416</v>
      </c>
      <c r="C11" s="9">
        <v>11525.89</v>
      </c>
      <c r="D11" s="8">
        <v>507</v>
      </c>
      <c r="E11" s="9">
        <v>7246.76</v>
      </c>
      <c r="F11" s="8">
        <v>9</v>
      </c>
      <c r="G11" s="8">
        <v>268</v>
      </c>
      <c r="H11" s="9">
        <v>5036.7000000000007</v>
      </c>
    </row>
    <row r="12" spans="1:8" ht="15.75" x14ac:dyDescent="0.25">
      <c r="A12" s="18" t="s">
        <v>33</v>
      </c>
      <c r="B12" s="8">
        <v>340</v>
      </c>
      <c r="C12" s="9">
        <v>8095.27</v>
      </c>
      <c r="D12" s="8">
        <v>298</v>
      </c>
      <c r="E12" s="9">
        <v>4923.165</v>
      </c>
      <c r="F12" s="8">
        <v>40</v>
      </c>
      <c r="G12" s="8">
        <v>249</v>
      </c>
      <c r="H12" s="9">
        <v>5360.57</v>
      </c>
    </row>
    <row r="13" spans="1:8" ht="15.75" x14ac:dyDescent="0.25">
      <c r="A13" s="18" t="s">
        <v>13</v>
      </c>
      <c r="B13" s="8">
        <v>390</v>
      </c>
      <c r="C13" s="9">
        <v>9425.7199999999993</v>
      </c>
      <c r="D13" s="8">
        <v>244</v>
      </c>
      <c r="E13" s="9">
        <v>3851.8</v>
      </c>
      <c r="F13" s="8">
        <v>119</v>
      </c>
      <c r="G13" s="8">
        <v>262</v>
      </c>
      <c r="H13" s="9">
        <v>4971.7999999999993</v>
      </c>
    </row>
    <row r="14" spans="1:8" ht="15.75" x14ac:dyDescent="0.25">
      <c r="A14" s="18" t="s">
        <v>14</v>
      </c>
      <c r="B14" s="8">
        <v>554</v>
      </c>
      <c r="C14" s="9">
        <v>45039.82</v>
      </c>
      <c r="D14" s="8">
        <v>630</v>
      </c>
      <c r="E14" s="9">
        <v>8448.4</v>
      </c>
      <c r="F14" s="8">
        <v>16</v>
      </c>
      <c r="G14" s="8">
        <v>367</v>
      </c>
      <c r="H14" s="9">
        <v>4882.5</v>
      </c>
    </row>
    <row r="15" spans="1:8" ht="15.75" x14ac:dyDescent="0.25">
      <c r="A15" s="18" t="s">
        <v>15</v>
      </c>
      <c r="B15" s="8">
        <v>443</v>
      </c>
      <c r="C15" s="9">
        <v>21417.8</v>
      </c>
      <c r="D15" s="8">
        <v>292</v>
      </c>
      <c r="E15" s="9">
        <v>5587.9</v>
      </c>
      <c r="F15" s="8">
        <v>17</v>
      </c>
      <c r="G15" s="8">
        <v>272</v>
      </c>
      <c r="H15" s="9">
        <v>5223.3</v>
      </c>
    </row>
    <row r="16" spans="1:8" ht="15.75" x14ac:dyDescent="0.25">
      <c r="A16" s="18" t="s">
        <v>16</v>
      </c>
      <c r="B16" s="8">
        <v>780</v>
      </c>
      <c r="C16" s="9">
        <v>11962.029999999999</v>
      </c>
      <c r="D16" s="8">
        <v>615</v>
      </c>
      <c r="E16" s="9">
        <v>7359.6</v>
      </c>
      <c r="F16" s="8">
        <v>76</v>
      </c>
      <c r="G16" s="8">
        <v>602</v>
      </c>
      <c r="H16" s="9">
        <v>7448.1399999999994</v>
      </c>
    </row>
    <row r="17" spans="1:8" ht="15.75" x14ac:dyDescent="0.25">
      <c r="A17" s="18" t="s">
        <v>17</v>
      </c>
      <c r="B17" s="8">
        <v>326</v>
      </c>
      <c r="C17" s="9">
        <v>10744.8</v>
      </c>
      <c r="D17" s="8">
        <v>354</v>
      </c>
      <c r="E17" s="9">
        <v>5200.2</v>
      </c>
      <c r="F17" s="8">
        <v>27</v>
      </c>
      <c r="G17" s="8">
        <v>286</v>
      </c>
      <c r="H17" s="9">
        <v>5017.5</v>
      </c>
    </row>
    <row r="20" spans="1:8" x14ac:dyDescent="0.25">
      <c r="A20" s="10" t="s">
        <v>18</v>
      </c>
      <c r="B20" s="11"/>
      <c r="C20" s="12"/>
      <c r="D20" s="11"/>
      <c r="E20" s="12"/>
      <c r="F20" s="12"/>
    </row>
  </sheetData>
  <mergeCells count="5">
    <mergeCell ref="A1:H1"/>
    <mergeCell ref="B3:C3"/>
    <mergeCell ref="D3:E3"/>
    <mergeCell ref="F3:F4"/>
    <mergeCell ref="G3:H3"/>
  </mergeCells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0"/>
  <sheetViews>
    <sheetView workbookViewId="0">
      <selection activeCell="C25" sqref="C25"/>
    </sheetView>
  </sheetViews>
  <sheetFormatPr defaultRowHeight="15" x14ac:dyDescent="0.25"/>
  <cols>
    <col min="2" max="2" width="11" customWidth="1"/>
    <col min="3" max="3" width="12.5703125" customWidth="1"/>
    <col min="4" max="4" width="12.28515625" customWidth="1"/>
    <col min="5" max="5" width="10.7109375" customWidth="1"/>
    <col min="6" max="6" width="12.5703125" customWidth="1"/>
    <col min="7" max="7" width="19.28515625" customWidth="1"/>
    <col min="8" max="8" width="16.28515625" customWidth="1"/>
  </cols>
  <sheetData>
    <row r="1" spans="1:8" ht="67.900000000000006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</row>
    <row r="2" spans="1:8" ht="15.75" x14ac:dyDescent="0.25">
      <c r="A2" s="1"/>
      <c r="B2" s="2"/>
      <c r="C2" s="3"/>
      <c r="D2" s="2"/>
      <c r="E2" s="3"/>
      <c r="F2" s="2"/>
      <c r="G2" s="2"/>
      <c r="H2" s="3"/>
    </row>
    <row r="3" spans="1:8" ht="51.6" customHeight="1" x14ac:dyDescent="0.25">
      <c r="A3" s="4"/>
      <c r="B3" s="34" t="s">
        <v>1</v>
      </c>
      <c r="C3" s="35"/>
      <c r="D3" s="34" t="s">
        <v>2</v>
      </c>
      <c r="E3" s="35"/>
      <c r="F3" s="36" t="s">
        <v>3</v>
      </c>
      <c r="G3" s="34" t="s">
        <v>19</v>
      </c>
      <c r="H3" s="35"/>
    </row>
    <row r="4" spans="1:8" ht="54.6" customHeight="1" x14ac:dyDescent="0.25">
      <c r="A4" s="5" t="s">
        <v>21</v>
      </c>
      <c r="B4" s="6" t="s">
        <v>4</v>
      </c>
      <c r="C4" s="7" t="s">
        <v>5</v>
      </c>
      <c r="D4" s="6" t="s">
        <v>6</v>
      </c>
      <c r="E4" s="7" t="s">
        <v>7</v>
      </c>
      <c r="F4" s="37"/>
      <c r="G4" s="6" t="s">
        <v>6</v>
      </c>
      <c r="H4" s="7" t="s">
        <v>7</v>
      </c>
    </row>
    <row r="5" spans="1:8" ht="15.75" x14ac:dyDescent="0.25">
      <c r="A5" s="15" t="s">
        <v>24</v>
      </c>
      <c r="B5" s="16">
        <v>401</v>
      </c>
      <c r="C5" s="17">
        <v>10335.07</v>
      </c>
      <c r="D5" s="16">
        <v>480</v>
      </c>
      <c r="E5" s="17">
        <v>6115.0400000000009</v>
      </c>
      <c r="F5" s="16">
        <v>61</v>
      </c>
      <c r="G5" s="16">
        <v>277</v>
      </c>
      <c r="H5" s="17">
        <v>5127.3</v>
      </c>
    </row>
    <row r="6" spans="1:8" ht="15.75" x14ac:dyDescent="0.25">
      <c r="A6" s="13" t="s">
        <v>8</v>
      </c>
      <c r="B6" s="8">
        <v>45</v>
      </c>
      <c r="C6" s="9">
        <v>1110.5</v>
      </c>
      <c r="D6" s="8">
        <v>35</v>
      </c>
      <c r="E6" s="9">
        <v>792</v>
      </c>
      <c r="F6" s="8">
        <v>36</v>
      </c>
      <c r="G6" s="8">
        <v>30</v>
      </c>
      <c r="H6" s="9">
        <v>600</v>
      </c>
    </row>
    <row r="7" spans="1:8" ht="15.75" x14ac:dyDescent="0.25">
      <c r="A7" s="13" t="s">
        <v>22</v>
      </c>
      <c r="B7" s="8">
        <v>39</v>
      </c>
      <c r="C7" s="9">
        <v>1789.5</v>
      </c>
      <c r="D7" s="8">
        <v>79</v>
      </c>
      <c r="E7" s="9">
        <v>1008</v>
      </c>
      <c r="F7" s="8">
        <v>6</v>
      </c>
      <c r="G7" s="8">
        <v>17</v>
      </c>
      <c r="H7" s="9">
        <v>276</v>
      </c>
    </row>
    <row r="8" spans="1:8" ht="15.75" x14ac:dyDescent="0.25">
      <c r="A8" s="13" t="s">
        <v>9</v>
      </c>
      <c r="B8" s="8">
        <v>111</v>
      </c>
      <c r="C8" s="9">
        <v>2561.5</v>
      </c>
      <c r="D8" s="8">
        <v>53</v>
      </c>
      <c r="E8" s="9">
        <v>685.5</v>
      </c>
      <c r="F8" s="8">
        <v>0</v>
      </c>
      <c r="G8" s="8">
        <v>70</v>
      </c>
      <c r="H8" s="9">
        <v>941</v>
      </c>
    </row>
    <row r="9" spans="1:8" ht="15.75" x14ac:dyDescent="0.25">
      <c r="A9" s="13" t="s">
        <v>10</v>
      </c>
      <c r="B9" s="8">
        <v>11</v>
      </c>
      <c r="C9" s="9">
        <v>175</v>
      </c>
      <c r="D9" s="8">
        <v>4</v>
      </c>
      <c r="E9" s="9">
        <v>50</v>
      </c>
      <c r="F9" s="8">
        <v>0</v>
      </c>
      <c r="G9" s="8">
        <v>10</v>
      </c>
      <c r="H9" s="9">
        <v>207</v>
      </c>
    </row>
    <row r="10" spans="1:8" ht="15.75" x14ac:dyDescent="0.25">
      <c r="A10" s="13" t="s">
        <v>11</v>
      </c>
      <c r="B10" s="8">
        <v>0</v>
      </c>
      <c r="C10" s="9">
        <v>0</v>
      </c>
      <c r="D10" s="8">
        <v>0</v>
      </c>
      <c r="E10" s="9">
        <v>0</v>
      </c>
      <c r="F10" s="8">
        <v>0</v>
      </c>
      <c r="G10" s="8">
        <v>0</v>
      </c>
      <c r="H10" s="9">
        <v>0</v>
      </c>
    </row>
    <row r="11" spans="1:8" ht="15.75" x14ac:dyDescent="0.25">
      <c r="A11" s="13" t="s">
        <v>12</v>
      </c>
      <c r="B11" s="8">
        <v>14</v>
      </c>
      <c r="C11" s="9">
        <v>339.37</v>
      </c>
      <c r="D11" s="8">
        <v>21</v>
      </c>
      <c r="E11" s="9">
        <v>235.94</v>
      </c>
      <c r="F11" s="8">
        <v>0</v>
      </c>
      <c r="G11" s="8">
        <v>9</v>
      </c>
      <c r="H11" s="9">
        <v>73</v>
      </c>
    </row>
    <row r="12" spans="1:8" ht="15.75" x14ac:dyDescent="0.25">
      <c r="A12" s="13" t="s">
        <v>23</v>
      </c>
      <c r="B12" s="8">
        <v>11</v>
      </c>
      <c r="C12" s="9">
        <v>278</v>
      </c>
      <c r="D12" s="8">
        <v>5</v>
      </c>
      <c r="E12" s="9">
        <v>55</v>
      </c>
      <c r="F12" s="8">
        <v>1</v>
      </c>
      <c r="G12" s="8">
        <v>14</v>
      </c>
      <c r="H12" s="9">
        <v>484</v>
      </c>
    </row>
    <row r="13" spans="1:8" ht="15.75" x14ac:dyDescent="0.25">
      <c r="A13" s="13" t="s">
        <v>13</v>
      </c>
      <c r="B13" s="8">
        <v>32</v>
      </c>
      <c r="C13" s="9">
        <v>797.6</v>
      </c>
      <c r="D13" s="8">
        <v>162</v>
      </c>
      <c r="E13" s="9">
        <v>1465.5</v>
      </c>
      <c r="F13" s="8">
        <v>11</v>
      </c>
      <c r="G13" s="8">
        <v>18</v>
      </c>
      <c r="H13" s="9">
        <v>190</v>
      </c>
    </row>
    <row r="14" spans="1:8" ht="15.75" x14ac:dyDescent="0.25">
      <c r="A14" s="13" t="s">
        <v>14</v>
      </c>
      <c r="B14" s="8">
        <v>24</v>
      </c>
      <c r="C14" s="9">
        <v>1074.2</v>
      </c>
      <c r="D14" s="8">
        <v>36</v>
      </c>
      <c r="E14" s="9">
        <v>494</v>
      </c>
      <c r="F14" s="8">
        <v>1</v>
      </c>
      <c r="G14" s="8">
        <v>16</v>
      </c>
      <c r="H14" s="9">
        <v>994.8</v>
      </c>
    </row>
    <row r="15" spans="1:8" ht="15.75" x14ac:dyDescent="0.25">
      <c r="A15" s="13" t="s">
        <v>15</v>
      </c>
      <c r="B15" s="8">
        <v>42</v>
      </c>
      <c r="C15" s="9">
        <v>972</v>
      </c>
      <c r="D15" s="8">
        <v>21</v>
      </c>
      <c r="E15" s="9">
        <v>447</v>
      </c>
      <c r="F15" s="8">
        <v>0</v>
      </c>
      <c r="G15" s="8">
        <v>30</v>
      </c>
      <c r="H15" s="9">
        <v>279.5</v>
      </c>
    </row>
    <row r="16" spans="1:8" ht="15.75" x14ac:dyDescent="0.25">
      <c r="A16" s="13" t="s">
        <v>16</v>
      </c>
      <c r="B16" s="8">
        <v>50</v>
      </c>
      <c r="C16" s="9">
        <v>433.4</v>
      </c>
      <c r="D16" s="8">
        <v>26</v>
      </c>
      <c r="E16" s="9">
        <v>249.5</v>
      </c>
      <c r="F16" s="8">
        <v>3</v>
      </c>
      <c r="G16" s="8">
        <v>41</v>
      </c>
      <c r="H16" s="9">
        <v>391</v>
      </c>
    </row>
    <row r="17" spans="1:8" ht="15.75" x14ac:dyDescent="0.25">
      <c r="A17" s="13" t="s">
        <v>17</v>
      </c>
      <c r="B17" s="8">
        <v>22</v>
      </c>
      <c r="C17" s="9">
        <v>804</v>
      </c>
      <c r="D17" s="8">
        <v>38</v>
      </c>
      <c r="E17" s="9">
        <v>632.6</v>
      </c>
      <c r="F17" s="8">
        <v>3</v>
      </c>
      <c r="G17" s="8">
        <v>22</v>
      </c>
      <c r="H17" s="9">
        <v>691</v>
      </c>
    </row>
    <row r="18" spans="1:8" ht="15.75" x14ac:dyDescent="0.25">
      <c r="A18" s="1"/>
      <c r="B18" s="12"/>
      <c r="C18" s="11"/>
      <c r="D18" s="12"/>
      <c r="E18" s="11"/>
      <c r="F18" s="12"/>
      <c r="G18" s="12"/>
      <c r="H18" s="11"/>
    </row>
    <row r="19" spans="1:8" ht="15.75" x14ac:dyDescent="0.25">
      <c r="A19" s="1"/>
      <c r="B19" s="12"/>
      <c r="C19" s="11"/>
      <c r="D19" s="12"/>
      <c r="E19" s="11"/>
      <c r="F19" s="12"/>
      <c r="G19" s="12"/>
      <c r="H19" s="11"/>
    </row>
    <row r="20" spans="1:8" ht="15.75" x14ac:dyDescent="0.25">
      <c r="A20" s="14"/>
      <c r="B20" s="10" t="s">
        <v>18</v>
      </c>
      <c r="C20" s="11"/>
      <c r="D20" s="12"/>
      <c r="E20" s="11"/>
      <c r="F20" s="12"/>
      <c r="G20" s="12"/>
      <c r="H20" s="11"/>
    </row>
  </sheetData>
  <mergeCells count="5">
    <mergeCell ref="A1:H1"/>
    <mergeCell ref="B3:C3"/>
    <mergeCell ref="D3:E3"/>
    <mergeCell ref="F3:F4"/>
    <mergeCell ref="G3:H3"/>
  </mergeCells>
  <pageMargins left="0.7" right="0.7" top="0.75" bottom="0.75" header="0.3" footer="0.3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0"/>
  <sheetViews>
    <sheetView workbookViewId="0">
      <selection activeCell="K11" sqref="K11"/>
    </sheetView>
  </sheetViews>
  <sheetFormatPr defaultRowHeight="15" x14ac:dyDescent="0.25"/>
  <cols>
    <col min="2" max="2" width="11" customWidth="1"/>
    <col min="3" max="3" width="12.5703125" customWidth="1"/>
    <col min="4" max="4" width="12.28515625" customWidth="1"/>
    <col min="5" max="5" width="10.7109375" customWidth="1"/>
    <col min="6" max="6" width="12.5703125" customWidth="1"/>
    <col min="7" max="7" width="19.28515625" customWidth="1"/>
    <col min="8" max="8" width="16.28515625" customWidth="1"/>
  </cols>
  <sheetData>
    <row r="1" spans="1:8" ht="67.900000000000006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</row>
    <row r="2" spans="1:8" ht="15.75" x14ac:dyDescent="0.25">
      <c r="A2" s="1"/>
      <c r="B2" s="2"/>
      <c r="C2" s="3"/>
      <c r="D2" s="2"/>
      <c r="E2" s="3"/>
      <c r="F2" s="2"/>
      <c r="G2" s="2"/>
      <c r="H2" s="3"/>
    </row>
    <row r="3" spans="1:8" ht="51.6" customHeight="1" x14ac:dyDescent="0.25">
      <c r="A3" s="4"/>
      <c r="B3" s="34" t="s">
        <v>1</v>
      </c>
      <c r="C3" s="35"/>
      <c r="D3" s="34" t="s">
        <v>2</v>
      </c>
      <c r="E3" s="35"/>
      <c r="F3" s="36" t="s">
        <v>3</v>
      </c>
      <c r="G3" s="34" t="s">
        <v>19</v>
      </c>
      <c r="H3" s="35"/>
    </row>
    <row r="4" spans="1:8" ht="54.6" customHeight="1" x14ac:dyDescent="0.25">
      <c r="A4" s="5" t="s">
        <v>21</v>
      </c>
      <c r="B4" s="6" t="s">
        <v>4</v>
      </c>
      <c r="C4" s="7" t="s">
        <v>5</v>
      </c>
      <c r="D4" s="6" t="s">
        <v>6</v>
      </c>
      <c r="E4" s="7" t="s">
        <v>7</v>
      </c>
      <c r="F4" s="37"/>
      <c r="G4" s="6" t="s">
        <v>6</v>
      </c>
      <c r="H4" s="7" t="s">
        <v>7</v>
      </c>
    </row>
    <row r="5" spans="1:8" ht="15.75" x14ac:dyDescent="0.25">
      <c r="A5" s="15" t="s">
        <v>25</v>
      </c>
      <c r="B5" s="16">
        <v>547</v>
      </c>
      <c r="C5" s="17">
        <v>13043.23</v>
      </c>
      <c r="D5" s="16">
        <v>460</v>
      </c>
      <c r="E5" s="17">
        <v>8510.6899999999987</v>
      </c>
      <c r="F5" s="16">
        <v>114</v>
      </c>
      <c r="G5" s="16">
        <v>299</v>
      </c>
      <c r="H5" s="17">
        <v>5337.34</v>
      </c>
    </row>
    <row r="6" spans="1:8" ht="15.75" x14ac:dyDescent="0.25">
      <c r="A6" s="13" t="s">
        <v>8</v>
      </c>
      <c r="B6" s="8">
        <v>63</v>
      </c>
      <c r="C6" s="9">
        <v>1479.76</v>
      </c>
      <c r="D6" s="8">
        <v>40</v>
      </c>
      <c r="E6" s="9">
        <v>1966.5</v>
      </c>
      <c r="F6" s="8">
        <v>53</v>
      </c>
      <c r="G6" s="8">
        <v>29</v>
      </c>
      <c r="H6" s="9">
        <v>446</v>
      </c>
    </row>
    <row r="7" spans="1:8" ht="15.75" x14ac:dyDescent="0.25">
      <c r="A7" s="13" t="s">
        <v>22</v>
      </c>
      <c r="B7" s="8">
        <v>66</v>
      </c>
      <c r="C7" s="9">
        <v>857</v>
      </c>
      <c r="D7" s="8">
        <v>89</v>
      </c>
      <c r="E7" s="9">
        <v>1157.5</v>
      </c>
      <c r="F7" s="8">
        <v>30</v>
      </c>
      <c r="G7" s="8">
        <v>37</v>
      </c>
      <c r="H7" s="9">
        <v>469</v>
      </c>
    </row>
    <row r="8" spans="1:8" ht="15.75" x14ac:dyDescent="0.25">
      <c r="A8" s="13" t="s">
        <v>9</v>
      </c>
      <c r="B8" s="8">
        <v>151</v>
      </c>
      <c r="C8" s="9">
        <v>3012</v>
      </c>
      <c r="D8" s="8">
        <v>74</v>
      </c>
      <c r="E8" s="9">
        <v>1624</v>
      </c>
      <c r="F8" s="8">
        <v>0</v>
      </c>
      <c r="G8" s="8">
        <v>73</v>
      </c>
      <c r="H8" s="9">
        <v>1598.5</v>
      </c>
    </row>
    <row r="9" spans="1:8" ht="15.75" x14ac:dyDescent="0.25">
      <c r="A9" s="13" t="s">
        <v>10</v>
      </c>
      <c r="B9" s="8">
        <v>7</v>
      </c>
      <c r="C9" s="9">
        <v>100</v>
      </c>
      <c r="D9" s="8">
        <v>4</v>
      </c>
      <c r="E9" s="9">
        <v>130</v>
      </c>
      <c r="F9" s="8">
        <v>8</v>
      </c>
      <c r="G9" s="8">
        <v>8</v>
      </c>
      <c r="H9" s="9">
        <v>77</v>
      </c>
    </row>
    <row r="10" spans="1:8" ht="15.75" x14ac:dyDescent="0.25">
      <c r="A10" s="13" t="s">
        <v>11</v>
      </c>
      <c r="B10" s="8">
        <v>3</v>
      </c>
      <c r="C10" s="9">
        <v>39</v>
      </c>
      <c r="D10" s="8">
        <v>0</v>
      </c>
      <c r="E10" s="9">
        <v>0</v>
      </c>
      <c r="F10" s="8">
        <v>0</v>
      </c>
      <c r="G10" s="8">
        <v>0</v>
      </c>
      <c r="H10" s="9">
        <v>0</v>
      </c>
    </row>
    <row r="11" spans="1:8" ht="15.75" x14ac:dyDescent="0.25">
      <c r="A11" s="13" t="s">
        <v>12</v>
      </c>
      <c r="B11" s="8">
        <v>17</v>
      </c>
      <c r="C11" s="9">
        <v>182</v>
      </c>
      <c r="D11" s="8">
        <v>24</v>
      </c>
      <c r="E11" s="9">
        <v>825.40000000000009</v>
      </c>
      <c r="F11" s="8">
        <v>1</v>
      </c>
      <c r="G11" s="8">
        <v>18</v>
      </c>
      <c r="H11" s="9">
        <v>375.79</v>
      </c>
    </row>
    <row r="12" spans="1:8" ht="15.75" x14ac:dyDescent="0.25">
      <c r="A12" s="13" t="s">
        <v>23</v>
      </c>
      <c r="B12" s="8">
        <v>26</v>
      </c>
      <c r="C12" s="9">
        <v>1042</v>
      </c>
      <c r="D12" s="8">
        <v>30</v>
      </c>
      <c r="E12" s="9">
        <v>478</v>
      </c>
      <c r="F12" s="8">
        <v>0</v>
      </c>
      <c r="G12" s="8">
        <v>10</v>
      </c>
      <c r="H12" s="9">
        <v>159</v>
      </c>
    </row>
    <row r="13" spans="1:8" ht="15.75" x14ac:dyDescent="0.25">
      <c r="A13" s="13" t="s">
        <v>13</v>
      </c>
      <c r="B13" s="8">
        <v>43</v>
      </c>
      <c r="C13" s="9">
        <v>1610.7</v>
      </c>
      <c r="D13" s="8">
        <v>37</v>
      </c>
      <c r="E13" s="9">
        <v>460</v>
      </c>
      <c r="F13" s="8">
        <v>14</v>
      </c>
      <c r="G13" s="8">
        <v>24</v>
      </c>
      <c r="H13" s="9">
        <v>291.60000000000002</v>
      </c>
    </row>
    <row r="14" spans="1:8" ht="15.75" x14ac:dyDescent="0.25">
      <c r="A14" s="13" t="s">
        <v>14</v>
      </c>
      <c r="B14" s="8">
        <v>45</v>
      </c>
      <c r="C14" s="9">
        <v>481</v>
      </c>
      <c r="D14" s="8">
        <v>19</v>
      </c>
      <c r="E14" s="9">
        <v>125.4</v>
      </c>
      <c r="F14" s="8">
        <v>1</v>
      </c>
      <c r="G14" s="8">
        <v>30</v>
      </c>
      <c r="H14" s="9">
        <v>858.4</v>
      </c>
    </row>
    <row r="15" spans="1:8" ht="15.75" x14ac:dyDescent="0.25">
      <c r="A15" s="13" t="s">
        <v>15</v>
      </c>
      <c r="B15" s="8">
        <v>34</v>
      </c>
      <c r="C15" s="9">
        <v>1538.8</v>
      </c>
      <c r="D15" s="8">
        <v>17</v>
      </c>
      <c r="E15" s="9">
        <v>314.89</v>
      </c>
      <c r="F15" s="8">
        <v>0</v>
      </c>
      <c r="G15" s="8">
        <v>12</v>
      </c>
      <c r="H15" s="9">
        <v>151.80000000000001</v>
      </c>
    </row>
    <row r="16" spans="1:8" ht="15.75" x14ac:dyDescent="0.25">
      <c r="A16" s="13" t="s">
        <v>16</v>
      </c>
      <c r="B16" s="8">
        <v>61</v>
      </c>
      <c r="C16" s="9">
        <v>1573.9699999999998</v>
      </c>
      <c r="D16" s="8">
        <v>96</v>
      </c>
      <c r="E16" s="9">
        <v>1000</v>
      </c>
      <c r="F16" s="8">
        <v>6</v>
      </c>
      <c r="G16" s="8">
        <v>36</v>
      </c>
      <c r="H16" s="9">
        <v>420.25</v>
      </c>
    </row>
    <row r="17" spans="1:8" ht="15.75" x14ac:dyDescent="0.25">
      <c r="A17" s="13" t="s">
        <v>17</v>
      </c>
      <c r="B17" s="8">
        <v>31</v>
      </c>
      <c r="C17" s="9">
        <v>1127</v>
      </c>
      <c r="D17" s="8">
        <v>30</v>
      </c>
      <c r="E17" s="9">
        <v>429</v>
      </c>
      <c r="F17" s="8">
        <v>1</v>
      </c>
      <c r="G17" s="8">
        <v>22</v>
      </c>
      <c r="H17" s="9">
        <v>490</v>
      </c>
    </row>
    <row r="18" spans="1:8" ht="15.75" x14ac:dyDescent="0.25">
      <c r="A18" s="1"/>
      <c r="B18" s="12"/>
      <c r="C18" s="11"/>
      <c r="D18" s="12"/>
      <c r="E18" s="11"/>
      <c r="F18" s="12"/>
      <c r="G18" s="12"/>
      <c r="H18" s="11"/>
    </row>
    <row r="19" spans="1:8" ht="15.75" x14ac:dyDescent="0.25">
      <c r="A19" s="1"/>
      <c r="B19" s="12"/>
      <c r="C19" s="11"/>
      <c r="D19" s="12"/>
      <c r="E19" s="11"/>
      <c r="F19" s="12"/>
      <c r="G19" s="12"/>
      <c r="H19" s="11"/>
    </row>
    <row r="20" spans="1:8" ht="15.75" x14ac:dyDescent="0.25">
      <c r="A20" s="14"/>
      <c r="B20" s="10" t="s">
        <v>18</v>
      </c>
      <c r="C20" s="11"/>
      <c r="D20" s="12"/>
      <c r="E20" s="11"/>
      <c r="F20" s="12"/>
      <c r="G20" s="12"/>
      <c r="H20" s="11"/>
    </row>
  </sheetData>
  <mergeCells count="5">
    <mergeCell ref="A1:H1"/>
    <mergeCell ref="B3:C3"/>
    <mergeCell ref="D3:E3"/>
    <mergeCell ref="F3:F4"/>
    <mergeCell ref="G3:H3"/>
  </mergeCells>
  <pageMargins left="0.7" right="0.7" top="0.75" bottom="0.75" header="0.3" footer="0.3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0"/>
  <sheetViews>
    <sheetView workbookViewId="0">
      <selection activeCell="D24" sqref="D24"/>
    </sheetView>
  </sheetViews>
  <sheetFormatPr defaultRowHeight="15" x14ac:dyDescent="0.25"/>
  <cols>
    <col min="2" max="2" width="11" customWidth="1"/>
    <col min="3" max="3" width="12.5703125" customWidth="1"/>
    <col min="4" max="4" width="12.28515625" customWidth="1"/>
    <col min="5" max="5" width="10.7109375" customWidth="1"/>
    <col min="6" max="6" width="12.5703125" customWidth="1"/>
    <col min="7" max="7" width="19.28515625" customWidth="1"/>
    <col min="8" max="8" width="16.28515625" customWidth="1"/>
  </cols>
  <sheetData>
    <row r="1" spans="1:8" ht="67.900000000000006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</row>
    <row r="2" spans="1:8" ht="15.75" x14ac:dyDescent="0.25">
      <c r="A2" s="1"/>
      <c r="B2" s="2"/>
      <c r="C2" s="3"/>
      <c r="D2" s="2"/>
      <c r="E2" s="3"/>
      <c r="F2" s="2"/>
      <c r="G2" s="2"/>
      <c r="H2" s="3"/>
    </row>
    <row r="3" spans="1:8" ht="51.6" customHeight="1" x14ac:dyDescent="0.25">
      <c r="A3" s="4"/>
      <c r="B3" s="34" t="s">
        <v>1</v>
      </c>
      <c r="C3" s="35"/>
      <c r="D3" s="34" t="s">
        <v>2</v>
      </c>
      <c r="E3" s="35"/>
      <c r="F3" s="36" t="s">
        <v>3</v>
      </c>
      <c r="G3" s="34" t="s">
        <v>19</v>
      </c>
      <c r="H3" s="35"/>
    </row>
    <row r="4" spans="1:8" ht="54.6" customHeight="1" x14ac:dyDescent="0.25">
      <c r="A4" s="5" t="s">
        <v>21</v>
      </c>
      <c r="B4" s="6" t="s">
        <v>4</v>
      </c>
      <c r="C4" s="7" t="s">
        <v>5</v>
      </c>
      <c r="D4" s="6" t="s">
        <v>6</v>
      </c>
      <c r="E4" s="7" t="s">
        <v>7</v>
      </c>
      <c r="F4" s="37"/>
      <c r="G4" s="6" t="s">
        <v>6</v>
      </c>
      <c r="H4" s="7" t="s">
        <v>7</v>
      </c>
    </row>
    <row r="5" spans="1:8" ht="15.75" x14ac:dyDescent="0.25">
      <c r="A5" s="15" t="s">
        <v>26</v>
      </c>
      <c r="B5" s="16">
        <v>1249</v>
      </c>
      <c r="C5" s="17">
        <v>34383.020000000004</v>
      </c>
      <c r="D5" s="16">
        <v>1245</v>
      </c>
      <c r="E5" s="17">
        <v>19620.47</v>
      </c>
      <c r="F5" s="16">
        <v>205</v>
      </c>
      <c r="G5" s="16">
        <v>810</v>
      </c>
      <c r="H5" s="17">
        <v>14464.039999999999</v>
      </c>
    </row>
    <row r="6" spans="1:8" ht="15.75" x14ac:dyDescent="0.25">
      <c r="A6" s="13" t="s">
        <v>8</v>
      </c>
      <c r="B6" s="8">
        <v>158</v>
      </c>
      <c r="C6" s="9">
        <v>3893.26</v>
      </c>
      <c r="D6" s="8">
        <v>90</v>
      </c>
      <c r="E6" s="9">
        <v>3178.74</v>
      </c>
      <c r="F6" s="8">
        <v>108</v>
      </c>
      <c r="G6" s="8">
        <v>76</v>
      </c>
      <c r="H6" s="9">
        <v>1365.5</v>
      </c>
    </row>
    <row r="7" spans="1:8" ht="15.75" x14ac:dyDescent="0.25">
      <c r="A7" s="13" t="s">
        <v>22</v>
      </c>
      <c r="B7" s="8">
        <v>126</v>
      </c>
      <c r="C7" s="9">
        <v>4356.5</v>
      </c>
      <c r="D7" s="8">
        <v>223</v>
      </c>
      <c r="E7" s="9">
        <v>2805.5</v>
      </c>
      <c r="F7" s="8">
        <v>36</v>
      </c>
      <c r="G7" s="8">
        <v>70</v>
      </c>
      <c r="H7" s="9">
        <v>980.5</v>
      </c>
    </row>
    <row r="8" spans="1:8" ht="15.75" x14ac:dyDescent="0.25">
      <c r="A8" s="13" t="s">
        <v>9</v>
      </c>
      <c r="B8" s="8">
        <v>342</v>
      </c>
      <c r="C8" s="9">
        <v>7939.5</v>
      </c>
      <c r="D8" s="8">
        <v>180</v>
      </c>
      <c r="E8" s="9">
        <v>3146.5</v>
      </c>
      <c r="F8" s="8">
        <v>0</v>
      </c>
      <c r="G8" s="8">
        <v>211</v>
      </c>
      <c r="H8" s="9">
        <v>3328</v>
      </c>
    </row>
    <row r="9" spans="1:8" ht="15.75" x14ac:dyDescent="0.25">
      <c r="A9" s="13" t="s">
        <v>10</v>
      </c>
      <c r="B9" s="8">
        <v>29</v>
      </c>
      <c r="C9" s="9">
        <v>484</v>
      </c>
      <c r="D9" s="8">
        <v>8</v>
      </c>
      <c r="E9" s="9">
        <v>180</v>
      </c>
      <c r="F9" s="8">
        <v>9</v>
      </c>
      <c r="G9" s="8">
        <v>27</v>
      </c>
      <c r="H9" s="9">
        <v>944</v>
      </c>
    </row>
    <row r="10" spans="1:8" ht="15.75" x14ac:dyDescent="0.25">
      <c r="A10" s="13" t="s">
        <v>11</v>
      </c>
      <c r="B10" s="8">
        <v>3</v>
      </c>
      <c r="C10" s="9">
        <v>39</v>
      </c>
      <c r="D10" s="8">
        <v>1</v>
      </c>
      <c r="E10" s="9">
        <v>250</v>
      </c>
      <c r="F10" s="8">
        <v>0</v>
      </c>
      <c r="G10" s="8">
        <v>0</v>
      </c>
      <c r="H10" s="9">
        <v>0</v>
      </c>
    </row>
    <row r="11" spans="1:8" ht="15.75" x14ac:dyDescent="0.25">
      <c r="A11" s="13" t="s">
        <v>12</v>
      </c>
      <c r="B11" s="8">
        <v>50</v>
      </c>
      <c r="C11" s="9">
        <v>2068.39</v>
      </c>
      <c r="D11" s="8">
        <v>59</v>
      </c>
      <c r="E11" s="9">
        <v>1201.7600000000002</v>
      </c>
      <c r="F11" s="8">
        <v>2</v>
      </c>
      <c r="G11" s="8">
        <v>36</v>
      </c>
      <c r="H11" s="9">
        <v>563.39</v>
      </c>
    </row>
    <row r="12" spans="1:8" ht="15.75" x14ac:dyDescent="0.25">
      <c r="A12" s="13" t="s">
        <v>23</v>
      </c>
      <c r="B12" s="8">
        <v>50</v>
      </c>
      <c r="C12" s="9">
        <v>1559</v>
      </c>
      <c r="D12" s="8">
        <v>49</v>
      </c>
      <c r="E12" s="9">
        <v>797</v>
      </c>
      <c r="F12" s="8">
        <v>1</v>
      </c>
      <c r="G12" s="8">
        <v>34</v>
      </c>
      <c r="H12" s="9">
        <v>727</v>
      </c>
    </row>
    <row r="13" spans="1:8" ht="15.75" x14ac:dyDescent="0.25">
      <c r="A13" s="13" t="s">
        <v>13</v>
      </c>
      <c r="B13" s="8">
        <v>99</v>
      </c>
      <c r="C13" s="9">
        <v>3288.3</v>
      </c>
      <c r="D13" s="8">
        <v>246</v>
      </c>
      <c r="E13" s="9">
        <v>2683.5</v>
      </c>
      <c r="F13" s="8">
        <v>32</v>
      </c>
      <c r="G13" s="8">
        <v>63</v>
      </c>
      <c r="H13" s="9">
        <v>1204.5999999999999</v>
      </c>
    </row>
    <row r="14" spans="1:8" ht="15.75" x14ac:dyDescent="0.25">
      <c r="A14" s="13" t="s">
        <v>14</v>
      </c>
      <c r="B14" s="8">
        <v>84</v>
      </c>
      <c r="C14" s="9">
        <v>2175.1999999999998</v>
      </c>
      <c r="D14" s="8">
        <v>96</v>
      </c>
      <c r="E14" s="9">
        <v>1271.0800000000002</v>
      </c>
      <c r="F14" s="8">
        <v>3</v>
      </c>
      <c r="G14" s="8">
        <v>64</v>
      </c>
      <c r="H14" s="9">
        <v>2142.5</v>
      </c>
    </row>
    <row r="15" spans="1:8" ht="15.75" x14ac:dyDescent="0.25">
      <c r="A15" s="13" t="s">
        <v>15</v>
      </c>
      <c r="B15" s="8">
        <v>97</v>
      </c>
      <c r="C15" s="9">
        <v>3869.3</v>
      </c>
      <c r="D15" s="8">
        <v>63</v>
      </c>
      <c r="E15" s="9">
        <v>1106.8899999999999</v>
      </c>
      <c r="F15" s="8">
        <v>0</v>
      </c>
      <c r="G15" s="8">
        <v>66</v>
      </c>
      <c r="H15" s="9">
        <v>755.3</v>
      </c>
    </row>
    <row r="16" spans="1:8" ht="15.75" x14ac:dyDescent="0.25">
      <c r="A16" s="13" t="s">
        <v>16</v>
      </c>
      <c r="B16" s="8">
        <v>146</v>
      </c>
      <c r="C16" s="9">
        <v>2582.5699999999997</v>
      </c>
      <c r="D16" s="8">
        <v>130</v>
      </c>
      <c r="E16" s="9">
        <v>1438.5</v>
      </c>
      <c r="F16" s="8">
        <v>10</v>
      </c>
      <c r="G16" s="8">
        <v>110</v>
      </c>
      <c r="H16" s="9">
        <v>1120.25</v>
      </c>
    </row>
    <row r="17" spans="1:8" ht="15.75" x14ac:dyDescent="0.25">
      <c r="A17" s="13" t="s">
        <v>17</v>
      </c>
      <c r="B17" s="8">
        <v>65</v>
      </c>
      <c r="C17" s="9">
        <v>2128</v>
      </c>
      <c r="D17" s="8">
        <v>100</v>
      </c>
      <c r="E17" s="9">
        <v>1561</v>
      </c>
      <c r="F17" s="8">
        <v>4</v>
      </c>
      <c r="G17" s="8">
        <v>53</v>
      </c>
      <c r="H17" s="9">
        <v>1333</v>
      </c>
    </row>
    <row r="18" spans="1:8" ht="15.75" x14ac:dyDescent="0.25">
      <c r="A18" s="1"/>
      <c r="B18" s="12"/>
      <c r="C18" s="11"/>
      <c r="D18" s="12"/>
      <c r="E18" s="11"/>
      <c r="F18" s="12"/>
      <c r="G18" s="12"/>
      <c r="H18" s="11"/>
    </row>
    <row r="19" spans="1:8" ht="15.75" x14ac:dyDescent="0.25">
      <c r="A19" s="1"/>
      <c r="B19" s="12"/>
      <c r="C19" s="11"/>
      <c r="D19" s="12"/>
      <c r="E19" s="11"/>
      <c r="F19" s="12"/>
      <c r="G19" s="12"/>
      <c r="H19" s="11"/>
    </row>
    <row r="20" spans="1:8" ht="15.75" x14ac:dyDescent="0.25">
      <c r="A20" s="14"/>
      <c r="B20" s="10" t="s">
        <v>18</v>
      </c>
      <c r="C20" s="11"/>
      <c r="D20" s="12"/>
      <c r="E20" s="11"/>
      <c r="F20" s="12"/>
      <c r="G20" s="12"/>
      <c r="H20" s="11"/>
    </row>
  </sheetData>
  <mergeCells count="5">
    <mergeCell ref="A1:H1"/>
    <mergeCell ref="B3:C3"/>
    <mergeCell ref="D3:E3"/>
    <mergeCell ref="F3:F4"/>
    <mergeCell ref="G3:H3"/>
  </mergeCells>
  <pageMargins left="0.7" right="0.7" top="0.75" bottom="0.75" header="0.3" footer="0.3"/>
  <pageSetup paperSize="9"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20"/>
  <sheetViews>
    <sheetView workbookViewId="0">
      <selection activeCell="I7" sqref="I7"/>
    </sheetView>
  </sheetViews>
  <sheetFormatPr defaultRowHeight="15" x14ac:dyDescent="0.25"/>
  <cols>
    <col min="2" max="2" width="11" customWidth="1"/>
    <col min="3" max="3" width="12.5703125" customWidth="1"/>
    <col min="4" max="4" width="12.28515625" customWidth="1"/>
    <col min="5" max="5" width="10.7109375" customWidth="1"/>
    <col min="6" max="6" width="12.5703125" customWidth="1"/>
    <col min="7" max="7" width="19.28515625" customWidth="1"/>
    <col min="8" max="8" width="16.28515625" customWidth="1"/>
  </cols>
  <sheetData>
    <row r="1" spans="1:8" ht="67.900000000000006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</row>
    <row r="2" spans="1:8" ht="15.75" x14ac:dyDescent="0.25">
      <c r="A2" s="1"/>
      <c r="B2" s="2"/>
      <c r="C2" s="3"/>
      <c r="D2" s="2"/>
      <c r="E2" s="3"/>
      <c r="F2" s="2"/>
      <c r="G2" s="2"/>
      <c r="H2" s="3"/>
    </row>
    <row r="3" spans="1:8" ht="51.6" customHeight="1" x14ac:dyDescent="0.25">
      <c r="A3" s="4"/>
      <c r="B3" s="34" t="s">
        <v>1</v>
      </c>
      <c r="C3" s="35"/>
      <c r="D3" s="34" t="s">
        <v>2</v>
      </c>
      <c r="E3" s="35"/>
      <c r="F3" s="36" t="s">
        <v>3</v>
      </c>
      <c r="G3" s="34" t="s">
        <v>19</v>
      </c>
      <c r="H3" s="35"/>
    </row>
    <row r="4" spans="1:8" ht="54.6" customHeight="1" x14ac:dyDescent="0.25">
      <c r="A4" s="5" t="s">
        <v>21</v>
      </c>
      <c r="B4" s="6" t="s">
        <v>4</v>
      </c>
      <c r="C4" s="7" t="s">
        <v>5</v>
      </c>
      <c r="D4" s="6" t="s">
        <v>6</v>
      </c>
      <c r="E4" s="7" t="s">
        <v>7</v>
      </c>
      <c r="F4" s="37"/>
      <c r="G4" s="6" t="s">
        <v>6</v>
      </c>
      <c r="H4" s="7" t="s">
        <v>7</v>
      </c>
    </row>
    <row r="5" spans="1:8" ht="15.75" x14ac:dyDescent="0.25">
      <c r="A5" s="15" t="s">
        <v>27</v>
      </c>
      <c r="B5" s="16">
        <v>521</v>
      </c>
      <c r="C5" s="17">
        <v>129158.39</v>
      </c>
      <c r="D5" s="16">
        <v>346</v>
      </c>
      <c r="E5" s="17">
        <v>5261.6</v>
      </c>
      <c r="F5" s="16">
        <v>50</v>
      </c>
      <c r="G5" s="16">
        <v>408</v>
      </c>
      <c r="H5" s="17">
        <v>6279.18</v>
      </c>
    </row>
    <row r="6" spans="1:8" ht="15.75" x14ac:dyDescent="0.25">
      <c r="A6" s="13" t="s">
        <v>8</v>
      </c>
      <c r="B6" s="8">
        <v>69</v>
      </c>
      <c r="C6" s="9">
        <v>2135</v>
      </c>
      <c r="D6" s="8">
        <v>33</v>
      </c>
      <c r="E6" s="9">
        <v>491</v>
      </c>
      <c r="F6" s="8">
        <v>13</v>
      </c>
      <c r="G6" s="8">
        <v>37</v>
      </c>
      <c r="H6" s="9">
        <v>1036.19</v>
      </c>
    </row>
    <row r="7" spans="1:8" ht="15.75" x14ac:dyDescent="0.25">
      <c r="A7" s="13" t="s">
        <v>22</v>
      </c>
      <c r="B7" s="8">
        <v>41</v>
      </c>
      <c r="C7" s="9">
        <v>762.4</v>
      </c>
      <c r="D7" s="8">
        <v>14</v>
      </c>
      <c r="E7" s="9">
        <v>288</v>
      </c>
      <c r="F7" s="8">
        <v>17</v>
      </c>
      <c r="G7" s="8">
        <v>46</v>
      </c>
      <c r="H7" s="9">
        <v>607</v>
      </c>
    </row>
    <row r="8" spans="1:8" ht="15.75" x14ac:dyDescent="0.25">
      <c r="A8" s="13" t="s">
        <v>9</v>
      </c>
      <c r="B8" s="8">
        <v>98</v>
      </c>
      <c r="C8" s="9">
        <v>119306</v>
      </c>
      <c r="D8" s="8">
        <v>84</v>
      </c>
      <c r="E8" s="9">
        <v>1596</v>
      </c>
      <c r="F8" s="8">
        <v>0</v>
      </c>
      <c r="G8" s="8">
        <v>89</v>
      </c>
      <c r="H8" s="9">
        <v>1524</v>
      </c>
    </row>
    <row r="9" spans="1:8" ht="15.75" x14ac:dyDescent="0.25">
      <c r="A9" s="13" t="s">
        <v>10</v>
      </c>
      <c r="B9" s="8">
        <v>16</v>
      </c>
      <c r="C9" s="9">
        <v>1228</v>
      </c>
      <c r="D9" s="8">
        <v>3</v>
      </c>
      <c r="E9" s="9">
        <v>143</v>
      </c>
      <c r="F9" s="8">
        <v>3</v>
      </c>
      <c r="G9" s="8">
        <v>12</v>
      </c>
      <c r="H9" s="9">
        <v>118</v>
      </c>
    </row>
    <row r="10" spans="1:8" ht="15.75" x14ac:dyDescent="0.25">
      <c r="A10" s="13" t="s">
        <v>11</v>
      </c>
      <c r="B10" s="8">
        <v>1</v>
      </c>
      <c r="C10" s="9">
        <v>35</v>
      </c>
      <c r="D10" s="8">
        <v>0</v>
      </c>
      <c r="E10" s="9">
        <v>0</v>
      </c>
      <c r="F10" s="8">
        <v>0</v>
      </c>
      <c r="G10" s="8">
        <v>1</v>
      </c>
      <c r="H10" s="9">
        <v>10</v>
      </c>
    </row>
    <row r="11" spans="1:8" ht="15.75" x14ac:dyDescent="0.25">
      <c r="A11" s="13" t="s">
        <v>12</v>
      </c>
      <c r="B11" s="8">
        <v>33</v>
      </c>
      <c r="C11" s="9">
        <v>459.52</v>
      </c>
      <c r="D11" s="8">
        <v>21</v>
      </c>
      <c r="E11" s="9">
        <v>268.02</v>
      </c>
      <c r="F11" s="8">
        <v>3</v>
      </c>
      <c r="G11" s="8">
        <v>25</v>
      </c>
      <c r="H11" s="9">
        <v>259.52</v>
      </c>
    </row>
    <row r="12" spans="1:8" ht="15.75" x14ac:dyDescent="0.25">
      <c r="A12" s="13" t="s">
        <v>23</v>
      </c>
      <c r="B12" s="8">
        <v>24</v>
      </c>
      <c r="C12" s="9">
        <v>963</v>
      </c>
      <c r="D12" s="8">
        <v>14</v>
      </c>
      <c r="E12" s="9">
        <v>94</v>
      </c>
      <c r="F12" s="8">
        <v>6</v>
      </c>
      <c r="G12" s="8">
        <v>11</v>
      </c>
      <c r="H12" s="9">
        <v>116</v>
      </c>
    </row>
    <row r="13" spans="1:8" ht="15.75" x14ac:dyDescent="0.25">
      <c r="A13" s="13" t="s">
        <v>13</v>
      </c>
      <c r="B13" s="8">
        <v>50</v>
      </c>
      <c r="C13" s="9">
        <v>967.5</v>
      </c>
      <c r="D13" s="8">
        <v>29</v>
      </c>
      <c r="E13" s="9">
        <v>361.5</v>
      </c>
      <c r="F13" s="8">
        <v>0</v>
      </c>
      <c r="G13" s="8">
        <v>29</v>
      </c>
      <c r="H13" s="9">
        <v>695.5</v>
      </c>
    </row>
    <row r="14" spans="1:8" ht="15.75" x14ac:dyDescent="0.25">
      <c r="A14" s="13" t="s">
        <v>14</v>
      </c>
      <c r="B14" s="8">
        <v>44</v>
      </c>
      <c r="C14" s="9">
        <v>771.47</v>
      </c>
      <c r="D14" s="8">
        <v>42</v>
      </c>
      <c r="E14" s="9">
        <v>387.3</v>
      </c>
      <c r="F14" s="8">
        <v>0</v>
      </c>
      <c r="G14" s="8">
        <v>39</v>
      </c>
      <c r="H14" s="9">
        <v>544.47</v>
      </c>
    </row>
    <row r="15" spans="1:8" ht="15.75" x14ac:dyDescent="0.25">
      <c r="A15" s="13" t="s">
        <v>15</v>
      </c>
      <c r="B15" s="8">
        <v>39</v>
      </c>
      <c r="C15" s="9">
        <v>822</v>
      </c>
      <c r="D15" s="8">
        <v>19</v>
      </c>
      <c r="E15" s="9">
        <v>235.28</v>
      </c>
      <c r="F15" s="8">
        <v>0</v>
      </c>
      <c r="G15" s="8">
        <v>22</v>
      </c>
      <c r="H15" s="9">
        <v>372</v>
      </c>
    </row>
    <row r="16" spans="1:8" ht="15.75" x14ac:dyDescent="0.25">
      <c r="A16" s="13" t="s">
        <v>16</v>
      </c>
      <c r="B16" s="8">
        <v>71</v>
      </c>
      <c r="C16" s="9">
        <v>1150</v>
      </c>
      <c r="D16" s="8">
        <v>57</v>
      </c>
      <c r="E16" s="9">
        <v>901.5</v>
      </c>
      <c r="F16" s="8">
        <v>5</v>
      </c>
      <c r="G16" s="8">
        <v>65</v>
      </c>
      <c r="H16" s="9">
        <v>597</v>
      </c>
    </row>
    <row r="17" spans="1:8" ht="15.75" x14ac:dyDescent="0.25">
      <c r="A17" s="13" t="s">
        <v>17</v>
      </c>
      <c r="B17" s="8">
        <v>35</v>
      </c>
      <c r="C17" s="9">
        <v>558.5</v>
      </c>
      <c r="D17" s="8">
        <v>30</v>
      </c>
      <c r="E17" s="9">
        <v>496</v>
      </c>
      <c r="F17" s="8">
        <v>3</v>
      </c>
      <c r="G17" s="8">
        <v>32</v>
      </c>
      <c r="H17" s="9">
        <v>399.5</v>
      </c>
    </row>
    <row r="18" spans="1:8" ht="15.75" x14ac:dyDescent="0.25">
      <c r="A18" s="1"/>
      <c r="B18" s="12"/>
      <c r="C18" s="11"/>
      <c r="D18" s="12"/>
      <c r="E18" s="11"/>
      <c r="F18" s="12"/>
      <c r="G18" s="12"/>
      <c r="H18" s="11"/>
    </row>
    <row r="19" spans="1:8" ht="15.75" x14ac:dyDescent="0.25">
      <c r="A19" s="1"/>
      <c r="B19" s="12"/>
      <c r="C19" s="11"/>
      <c r="D19" s="12"/>
      <c r="E19" s="11"/>
      <c r="F19" s="12"/>
      <c r="G19" s="12"/>
      <c r="H19" s="11"/>
    </row>
    <row r="20" spans="1:8" ht="15.75" x14ac:dyDescent="0.25">
      <c r="A20" s="14"/>
      <c r="B20" s="10" t="s">
        <v>18</v>
      </c>
      <c r="C20" s="11"/>
      <c r="D20" s="12"/>
      <c r="E20" s="11"/>
      <c r="F20" s="12"/>
      <c r="G20" s="12"/>
      <c r="H20" s="11"/>
    </row>
  </sheetData>
  <mergeCells count="5">
    <mergeCell ref="A1:H1"/>
    <mergeCell ref="B3:C3"/>
    <mergeCell ref="D3:E3"/>
    <mergeCell ref="F3:F4"/>
    <mergeCell ref="G3:H3"/>
  </mergeCells>
  <pageMargins left="0.7" right="0.7" top="0.75" bottom="0.75" header="0.3" footer="0.3"/>
  <pageSetup paperSize="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20"/>
  <sheetViews>
    <sheetView workbookViewId="0">
      <selection activeCell="K9" sqref="K9"/>
    </sheetView>
  </sheetViews>
  <sheetFormatPr defaultRowHeight="15" x14ac:dyDescent="0.25"/>
  <cols>
    <col min="2" max="2" width="11" customWidth="1"/>
    <col min="3" max="3" width="12.5703125" customWidth="1"/>
    <col min="4" max="4" width="12.28515625" customWidth="1"/>
    <col min="5" max="5" width="10.7109375" customWidth="1"/>
    <col min="6" max="6" width="12.5703125" customWidth="1"/>
    <col min="7" max="7" width="19.28515625" customWidth="1"/>
    <col min="8" max="8" width="16.28515625" customWidth="1"/>
  </cols>
  <sheetData>
    <row r="1" spans="1:8" ht="67.900000000000006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</row>
    <row r="2" spans="1:8" ht="15.75" x14ac:dyDescent="0.25">
      <c r="A2" s="1"/>
      <c r="B2" s="2"/>
      <c r="C2" s="3"/>
      <c r="D2" s="2"/>
      <c r="E2" s="3"/>
      <c r="F2" s="2"/>
      <c r="G2" s="2"/>
      <c r="H2" s="3"/>
    </row>
    <row r="3" spans="1:8" ht="51.6" customHeight="1" x14ac:dyDescent="0.25">
      <c r="A3" s="4"/>
      <c r="B3" s="34" t="s">
        <v>1</v>
      </c>
      <c r="C3" s="35"/>
      <c r="D3" s="34" t="s">
        <v>2</v>
      </c>
      <c r="E3" s="35"/>
      <c r="F3" s="36" t="s">
        <v>3</v>
      </c>
      <c r="G3" s="34" t="s">
        <v>19</v>
      </c>
      <c r="H3" s="35"/>
    </row>
    <row r="4" spans="1:8" ht="54.6" customHeight="1" x14ac:dyDescent="0.25">
      <c r="A4" s="5" t="s">
        <v>21</v>
      </c>
      <c r="B4" s="6" t="s">
        <v>4</v>
      </c>
      <c r="C4" s="7" t="s">
        <v>5</v>
      </c>
      <c r="D4" s="6" t="s">
        <v>6</v>
      </c>
      <c r="E4" s="7" t="s">
        <v>7</v>
      </c>
      <c r="F4" s="37"/>
      <c r="G4" s="6" t="s">
        <v>6</v>
      </c>
      <c r="H4" s="7" t="s">
        <v>7</v>
      </c>
    </row>
    <row r="5" spans="1:8" ht="15.75" x14ac:dyDescent="0.25">
      <c r="A5" s="15" t="s">
        <v>28</v>
      </c>
      <c r="B5" s="16">
        <v>541</v>
      </c>
      <c r="C5" s="17">
        <v>18501.32</v>
      </c>
      <c r="D5" s="16">
        <v>371</v>
      </c>
      <c r="E5" s="17">
        <v>5497.1100000000006</v>
      </c>
      <c r="F5" s="16">
        <v>39</v>
      </c>
      <c r="G5" s="16">
        <v>285</v>
      </c>
      <c r="H5" s="17">
        <v>4945.1000000000004</v>
      </c>
    </row>
    <row r="6" spans="1:8" ht="15.75" x14ac:dyDescent="0.25">
      <c r="A6" s="13" t="s">
        <v>8</v>
      </c>
      <c r="B6" s="8">
        <v>55</v>
      </c>
      <c r="C6" s="9">
        <v>3119.1</v>
      </c>
      <c r="D6" s="8">
        <v>24</v>
      </c>
      <c r="E6" s="9">
        <v>736.33999999999992</v>
      </c>
      <c r="F6" s="8">
        <v>16</v>
      </c>
      <c r="G6" s="8">
        <v>38</v>
      </c>
      <c r="H6" s="9">
        <v>935</v>
      </c>
    </row>
    <row r="7" spans="1:8" ht="15.75" x14ac:dyDescent="0.25">
      <c r="A7" s="13" t="s">
        <v>22</v>
      </c>
      <c r="B7" s="8">
        <v>64</v>
      </c>
      <c r="C7" s="9">
        <v>2988</v>
      </c>
      <c r="D7" s="8">
        <v>109</v>
      </c>
      <c r="E7" s="9">
        <v>1491</v>
      </c>
      <c r="F7" s="8">
        <v>2</v>
      </c>
      <c r="G7" s="8">
        <v>29</v>
      </c>
      <c r="H7" s="9">
        <v>387</v>
      </c>
    </row>
    <row r="8" spans="1:8" ht="15.75" x14ac:dyDescent="0.25">
      <c r="A8" s="13" t="s">
        <v>9</v>
      </c>
      <c r="B8" s="8">
        <v>135</v>
      </c>
      <c r="C8" s="9">
        <v>4701.6000000000004</v>
      </c>
      <c r="D8" s="8">
        <v>63</v>
      </c>
      <c r="E8" s="9">
        <v>913</v>
      </c>
      <c r="F8" s="8">
        <v>0</v>
      </c>
      <c r="G8" s="8">
        <v>50</v>
      </c>
      <c r="H8" s="9">
        <v>1005</v>
      </c>
    </row>
    <row r="9" spans="1:8" ht="15.75" x14ac:dyDescent="0.25">
      <c r="A9" s="13" t="s">
        <v>10</v>
      </c>
      <c r="B9" s="8">
        <v>17</v>
      </c>
      <c r="C9" s="9">
        <v>758</v>
      </c>
      <c r="D9" s="8">
        <v>3</v>
      </c>
      <c r="E9" s="9">
        <v>50</v>
      </c>
      <c r="F9" s="8">
        <v>0</v>
      </c>
      <c r="G9" s="8">
        <v>11</v>
      </c>
      <c r="H9" s="9">
        <v>215</v>
      </c>
    </row>
    <row r="10" spans="1:8" ht="15.75" x14ac:dyDescent="0.25">
      <c r="A10" s="13" t="s">
        <v>11</v>
      </c>
      <c r="B10" s="8">
        <v>2</v>
      </c>
      <c r="C10" s="9">
        <v>17</v>
      </c>
      <c r="D10" s="8">
        <v>0</v>
      </c>
      <c r="E10" s="9">
        <v>0</v>
      </c>
      <c r="F10" s="8">
        <v>0</v>
      </c>
      <c r="G10" s="8">
        <v>1</v>
      </c>
      <c r="H10" s="9">
        <v>10</v>
      </c>
    </row>
    <row r="11" spans="1:8" ht="15.75" x14ac:dyDescent="0.25">
      <c r="A11" s="13" t="s">
        <v>12</v>
      </c>
      <c r="B11" s="8">
        <v>23</v>
      </c>
      <c r="C11" s="9">
        <v>457</v>
      </c>
      <c r="D11" s="8">
        <v>12</v>
      </c>
      <c r="E11" s="9">
        <v>138</v>
      </c>
      <c r="F11" s="8">
        <v>0</v>
      </c>
      <c r="G11" s="8">
        <v>18</v>
      </c>
      <c r="H11" s="9">
        <v>156</v>
      </c>
    </row>
    <row r="12" spans="1:8" ht="15.75" x14ac:dyDescent="0.25">
      <c r="A12" s="13" t="s">
        <v>23</v>
      </c>
      <c r="B12" s="8">
        <v>31</v>
      </c>
      <c r="C12" s="9">
        <v>901.42</v>
      </c>
      <c r="D12" s="8">
        <v>7</v>
      </c>
      <c r="E12" s="9">
        <v>80</v>
      </c>
      <c r="F12" s="8">
        <v>3</v>
      </c>
      <c r="G12" s="8">
        <v>15</v>
      </c>
      <c r="H12" s="9">
        <v>334</v>
      </c>
    </row>
    <row r="13" spans="1:8" ht="15.75" x14ac:dyDescent="0.25">
      <c r="A13" s="13" t="s">
        <v>13</v>
      </c>
      <c r="B13" s="8">
        <v>41</v>
      </c>
      <c r="C13" s="9">
        <v>1930</v>
      </c>
      <c r="D13" s="8">
        <v>37</v>
      </c>
      <c r="E13" s="9">
        <v>710</v>
      </c>
      <c r="F13" s="8">
        <v>16</v>
      </c>
      <c r="G13" s="8">
        <v>26</v>
      </c>
      <c r="H13" s="9">
        <v>342</v>
      </c>
    </row>
    <row r="14" spans="1:8" ht="15.75" x14ac:dyDescent="0.25">
      <c r="A14" s="13" t="s">
        <v>14</v>
      </c>
      <c r="B14" s="8">
        <v>14</v>
      </c>
      <c r="C14" s="9">
        <v>153.1</v>
      </c>
      <c r="D14" s="8">
        <v>7</v>
      </c>
      <c r="E14" s="9">
        <v>103.47</v>
      </c>
      <c r="F14" s="8">
        <v>0</v>
      </c>
      <c r="G14" s="8">
        <v>24</v>
      </c>
      <c r="H14" s="9">
        <v>208.1</v>
      </c>
    </row>
    <row r="15" spans="1:8" ht="15.75" x14ac:dyDescent="0.25">
      <c r="A15" s="13" t="s">
        <v>15</v>
      </c>
      <c r="B15" s="8">
        <v>45</v>
      </c>
      <c r="C15" s="9">
        <v>1154</v>
      </c>
      <c r="D15" s="8">
        <v>10</v>
      </c>
      <c r="E15" s="9">
        <v>117</v>
      </c>
      <c r="F15" s="8">
        <v>0</v>
      </c>
      <c r="G15" s="8">
        <v>15</v>
      </c>
      <c r="H15" s="9">
        <v>306</v>
      </c>
    </row>
    <row r="16" spans="1:8" ht="15.75" x14ac:dyDescent="0.25">
      <c r="A16" s="13" t="s">
        <v>16</v>
      </c>
      <c r="B16" s="8">
        <v>83</v>
      </c>
      <c r="C16" s="9">
        <v>1311.1</v>
      </c>
      <c r="D16" s="8">
        <v>68</v>
      </c>
      <c r="E16" s="9">
        <v>818.3</v>
      </c>
      <c r="F16" s="8">
        <v>2</v>
      </c>
      <c r="G16" s="8">
        <v>36</v>
      </c>
      <c r="H16" s="9">
        <v>767</v>
      </c>
    </row>
    <row r="17" spans="1:8" ht="15.75" x14ac:dyDescent="0.25">
      <c r="A17" s="13" t="s">
        <v>17</v>
      </c>
      <c r="B17" s="8">
        <v>31</v>
      </c>
      <c r="C17" s="9">
        <v>1011</v>
      </c>
      <c r="D17" s="8">
        <v>31</v>
      </c>
      <c r="E17" s="9">
        <v>340</v>
      </c>
      <c r="F17" s="8">
        <v>0</v>
      </c>
      <c r="G17" s="8">
        <v>22</v>
      </c>
      <c r="H17" s="9">
        <v>280</v>
      </c>
    </row>
    <row r="18" spans="1:8" ht="15.75" x14ac:dyDescent="0.25">
      <c r="A18" s="1"/>
      <c r="B18" s="12"/>
      <c r="C18" s="11"/>
      <c r="D18" s="12"/>
      <c r="E18" s="11"/>
      <c r="F18" s="12"/>
      <c r="G18" s="12"/>
      <c r="H18" s="11"/>
    </row>
    <row r="19" spans="1:8" ht="15.75" x14ac:dyDescent="0.25">
      <c r="A19" s="1"/>
      <c r="B19" s="12"/>
      <c r="C19" s="11"/>
      <c r="D19" s="12"/>
      <c r="E19" s="11"/>
      <c r="F19" s="12"/>
      <c r="G19" s="12"/>
      <c r="H19" s="11"/>
    </row>
    <row r="20" spans="1:8" ht="15.75" x14ac:dyDescent="0.25">
      <c r="A20" s="14"/>
      <c r="B20" s="10" t="s">
        <v>18</v>
      </c>
      <c r="C20" s="11"/>
      <c r="D20" s="12"/>
      <c r="E20" s="11"/>
      <c r="F20" s="12"/>
      <c r="G20" s="12"/>
      <c r="H20" s="11"/>
    </row>
  </sheetData>
  <mergeCells count="5">
    <mergeCell ref="A1:H1"/>
    <mergeCell ref="B3:C3"/>
    <mergeCell ref="D3:E3"/>
    <mergeCell ref="F3:F4"/>
    <mergeCell ref="G3:H3"/>
  </mergeCells>
  <pageMargins left="0.7" right="0.7" top="0.75" bottom="0.75" header="0.3" footer="0.3"/>
  <pageSetup paperSize="9"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20"/>
  <sheetViews>
    <sheetView workbookViewId="0">
      <selection activeCell="D2" sqref="D2"/>
    </sheetView>
  </sheetViews>
  <sheetFormatPr defaultRowHeight="15" x14ac:dyDescent="0.25"/>
  <cols>
    <col min="2" max="2" width="11" customWidth="1"/>
    <col min="3" max="3" width="12.5703125" customWidth="1"/>
    <col min="4" max="4" width="12.28515625" customWidth="1"/>
    <col min="5" max="5" width="10.7109375" customWidth="1"/>
    <col min="6" max="6" width="12.5703125" customWidth="1"/>
    <col min="7" max="7" width="19.28515625" customWidth="1"/>
    <col min="8" max="8" width="16.28515625" customWidth="1"/>
  </cols>
  <sheetData>
    <row r="1" spans="1:8" ht="67.900000000000006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</row>
    <row r="2" spans="1:8" ht="15.75" x14ac:dyDescent="0.25">
      <c r="A2" s="1"/>
      <c r="B2" s="2"/>
      <c r="C2" s="3"/>
      <c r="D2" s="2"/>
      <c r="E2" s="3"/>
      <c r="F2" s="2"/>
      <c r="G2" s="2"/>
      <c r="H2" s="3"/>
    </row>
    <row r="3" spans="1:8" ht="51.6" customHeight="1" x14ac:dyDescent="0.25">
      <c r="A3" s="4"/>
      <c r="B3" s="34" t="s">
        <v>1</v>
      </c>
      <c r="C3" s="35"/>
      <c r="D3" s="34" t="s">
        <v>2</v>
      </c>
      <c r="E3" s="35"/>
      <c r="F3" s="36" t="s">
        <v>3</v>
      </c>
      <c r="G3" s="34" t="s">
        <v>19</v>
      </c>
      <c r="H3" s="35"/>
    </row>
    <row r="4" spans="1:8" ht="54.6" customHeight="1" x14ac:dyDescent="0.25">
      <c r="A4" s="5" t="s">
        <v>21</v>
      </c>
      <c r="B4" s="6" t="s">
        <v>4</v>
      </c>
      <c r="C4" s="7" t="s">
        <v>5</v>
      </c>
      <c r="D4" s="6" t="s">
        <v>6</v>
      </c>
      <c r="E4" s="7" t="s">
        <v>7</v>
      </c>
      <c r="F4" s="37"/>
      <c r="G4" s="6" t="s">
        <v>6</v>
      </c>
      <c r="H4" s="7" t="s">
        <v>7</v>
      </c>
    </row>
    <row r="5" spans="1:8" ht="15.75" x14ac:dyDescent="0.25">
      <c r="A5" s="15" t="s">
        <v>29</v>
      </c>
      <c r="B5" s="16">
        <v>691</v>
      </c>
      <c r="C5" s="17">
        <v>48063.79</v>
      </c>
      <c r="D5" s="16">
        <v>346</v>
      </c>
      <c r="E5" s="17">
        <v>5500</v>
      </c>
      <c r="F5" s="16">
        <v>86</v>
      </c>
      <c r="G5" s="16">
        <v>357</v>
      </c>
      <c r="H5" s="17">
        <v>7293.9600000000009</v>
      </c>
    </row>
    <row r="6" spans="1:8" ht="15.75" x14ac:dyDescent="0.25">
      <c r="A6" s="13" t="s">
        <v>8</v>
      </c>
      <c r="B6" s="8">
        <v>73</v>
      </c>
      <c r="C6" s="9">
        <v>1518.5</v>
      </c>
      <c r="D6" s="8">
        <v>18</v>
      </c>
      <c r="E6" s="9">
        <v>531</v>
      </c>
      <c r="F6" s="8">
        <v>32</v>
      </c>
      <c r="G6" s="8">
        <v>38</v>
      </c>
      <c r="H6" s="9">
        <v>605</v>
      </c>
    </row>
    <row r="7" spans="1:8" ht="15.75" x14ac:dyDescent="0.25">
      <c r="A7" s="13" t="s">
        <v>22</v>
      </c>
      <c r="B7" s="8">
        <v>71</v>
      </c>
      <c r="C7" s="9">
        <v>31684.400000000001</v>
      </c>
      <c r="D7" s="8">
        <v>46</v>
      </c>
      <c r="E7" s="9">
        <v>493.5</v>
      </c>
      <c r="F7" s="8">
        <v>24</v>
      </c>
      <c r="G7" s="8">
        <v>30</v>
      </c>
      <c r="H7" s="9">
        <v>465</v>
      </c>
    </row>
    <row r="8" spans="1:8" ht="15.75" x14ac:dyDescent="0.25">
      <c r="A8" s="13" t="s">
        <v>9</v>
      </c>
      <c r="B8" s="8">
        <v>145</v>
      </c>
      <c r="C8" s="9">
        <v>5818.07</v>
      </c>
      <c r="D8" s="8">
        <v>89</v>
      </c>
      <c r="E8" s="9">
        <v>1245</v>
      </c>
      <c r="F8" s="8">
        <v>0</v>
      </c>
      <c r="G8" s="8">
        <v>45</v>
      </c>
      <c r="H8" s="9">
        <v>1064</v>
      </c>
    </row>
    <row r="9" spans="1:8" ht="15.75" x14ac:dyDescent="0.25">
      <c r="A9" s="13" t="s">
        <v>10</v>
      </c>
      <c r="B9" s="8">
        <v>10</v>
      </c>
      <c r="C9" s="9">
        <v>1215</v>
      </c>
      <c r="D9" s="8">
        <v>13</v>
      </c>
      <c r="E9" s="9">
        <v>109</v>
      </c>
      <c r="F9" s="8">
        <v>2</v>
      </c>
      <c r="G9" s="8">
        <v>13</v>
      </c>
      <c r="H9" s="9">
        <v>305</v>
      </c>
    </row>
    <row r="10" spans="1:8" ht="15.75" x14ac:dyDescent="0.25">
      <c r="A10" s="13" t="s">
        <v>11</v>
      </c>
      <c r="B10" s="8">
        <v>4</v>
      </c>
      <c r="C10" s="9">
        <v>27</v>
      </c>
      <c r="D10" s="8">
        <v>0</v>
      </c>
      <c r="E10" s="9">
        <v>0</v>
      </c>
      <c r="F10" s="8">
        <v>0</v>
      </c>
      <c r="G10" s="8">
        <v>4</v>
      </c>
      <c r="H10" s="9">
        <v>42</v>
      </c>
    </row>
    <row r="11" spans="1:8" ht="15.75" x14ac:dyDescent="0.25">
      <c r="A11" s="13" t="s">
        <v>12</v>
      </c>
      <c r="B11" s="8">
        <v>37</v>
      </c>
      <c r="C11" s="9">
        <v>519.88</v>
      </c>
      <c r="D11" s="8">
        <v>6</v>
      </c>
      <c r="E11" s="9">
        <v>78</v>
      </c>
      <c r="F11" s="8">
        <v>0</v>
      </c>
      <c r="G11" s="8">
        <v>25</v>
      </c>
      <c r="H11" s="9">
        <v>479.86</v>
      </c>
    </row>
    <row r="12" spans="1:8" ht="15.75" x14ac:dyDescent="0.25">
      <c r="A12" s="13" t="s">
        <v>23</v>
      </c>
      <c r="B12" s="8">
        <v>50</v>
      </c>
      <c r="C12" s="9">
        <v>1324</v>
      </c>
      <c r="D12" s="8">
        <v>20</v>
      </c>
      <c r="E12" s="9">
        <v>198.7</v>
      </c>
      <c r="F12" s="8">
        <v>3</v>
      </c>
      <c r="G12" s="8">
        <v>15</v>
      </c>
      <c r="H12" s="9">
        <v>147</v>
      </c>
    </row>
    <row r="13" spans="1:8" ht="15.75" x14ac:dyDescent="0.25">
      <c r="A13" s="13" t="s">
        <v>13</v>
      </c>
      <c r="B13" s="8">
        <v>52</v>
      </c>
      <c r="C13" s="9">
        <v>1414</v>
      </c>
      <c r="D13" s="8">
        <v>29</v>
      </c>
      <c r="E13" s="9">
        <v>557</v>
      </c>
      <c r="F13" s="8">
        <v>4</v>
      </c>
      <c r="G13" s="8">
        <v>28</v>
      </c>
      <c r="H13" s="9">
        <v>575</v>
      </c>
    </row>
    <row r="14" spans="1:8" ht="15.75" x14ac:dyDescent="0.25">
      <c r="A14" s="13" t="s">
        <v>14</v>
      </c>
      <c r="B14" s="8">
        <v>54</v>
      </c>
      <c r="C14" s="9">
        <v>981</v>
      </c>
      <c r="D14" s="8">
        <v>11</v>
      </c>
      <c r="E14" s="9">
        <v>687</v>
      </c>
      <c r="F14" s="8">
        <v>7</v>
      </c>
      <c r="G14" s="8">
        <v>29</v>
      </c>
      <c r="H14" s="9">
        <v>1107</v>
      </c>
    </row>
    <row r="15" spans="1:8" ht="15.75" x14ac:dyDescent="0.25">
      <c r="A15" s="13" t="s">
        <v>15</v>
      </c>
      <c r="B15" s="8">
        <v>33</v>
      </c>
      <c r="C15" s="9">
        <v>1123</v>
      </c>
      <c r="D15" s="8">
        <v>22</v>
      </c>
      <c r="E15" s="9">
        <v>286.5</v>
      </c>
      <c r="F15" s="8">
        <v>0</v>
      </c>
      <c r="G15" s="8">
        <v>17</v>
      </c>
      <c r="H15" s="9">
        <v>844</v>
      </c>
    </row>
    <row r="16" spans="1:8" ht="15.75" x14ac:dyDescent="0.25">
      <c r="A16" s="13" t="s">
        <v>16</v>
      </c>
      <c r="B16" s="8">
        <v>112</v>
      </c>
      <c r="C16" s="9">
        <v>1494.94</v>
      </c>
      <c r="D16" s="8">
        <v>59</v>
      </c>
      <c r="E16" s="9">
        <v>883.3</v>
      </c>
      <c r="F16" s="8">
        <v>14</v>
      </c>
      <c r="G16" s="8">
        <v>70</v>
      </c>
      <c r="H16" s="9">
        <v>1111.0999999999999</v>
      </c>
    </row>
    <row r="17" spans="1:8" ht="15.75" x14ac:dyDescent="0.25">
      <c r="A17" s="13" t="s">
        <v>17</v>
      </c>
      <c r="B17" s="8">
        <v>50</v>
      </c>
      <c r="C17" s="9">
        <v>944</v>
      </c>
      <c r="D17" s="8">
        <v>33</v>
      </c>
      <c r="E17" s="9">
        <v>431</v>
      </c>
      <c r="F17" s="8">
        <v>0</v>
      </c>
      <c r="G17" s="8">
        <v>43</v>
      </c>
      <c r="H17" s="9">
        <v>549</v>
      </c>
    </row>
    <row r="18" spans="1:8" ht="15.75" x14ac:dyDescent="0.25">
      <c r="A18" s="1"/>
      <c r="B18" s="12"/>
      <c r="C18" s="11"/>
      <c r="D18" s="12"/>
      <c r="E18" s="11"/>
      <c r="F18" s="12"/>
      <c r="G18" s="12"/>
      <c r="H18" s="11"/>
    </row>
    <row r="19" spans="1:8" ht="15.75" x14ac:dyDescent="0.25">
      <c r="A19" s="1"/>
      <c r="B19" s="12"/>
      <c r="C19" s="11"/>
      <c r="D19" s="12"/>
      <c r="E19" s="11"/>
      <c r="F19" s="12"/>
      <c r="G19" s="12"/>
      <c r="H19" s="11"/>
    </row>
    <row r="20" spans="1:8" ht="15.75" x14ac:dyDescent="0.25">
      <c r="A20" s="14"/>
      <c r="B20" s="10" t="s">
        <v>18</v>
      </c>
      <c r="C20" s="11"/>
      <c r="D20" s="12"/>
      <c r="E20" s="11"/>
      <c r="F20" s="12"/>
      <c r="G20" s="12"/>
      <c r="H20" s="11"/>
    </row>
  </sheetData>
  <mergeCells count="5">
    <mergeCell ref="A1:H1"/>
    <mergeCell ref="B3:C3"/>
    <mergeCell ref="D3:E3"/>
    <mergeCell ref="F3:F4"/>
    <mergeCell ref="G3:H3"/>
  </mergeCells>
  <pageMargins left="0.7" right="0.7" top="0.75" bottom="0.75" header="0.3" footer="0.3"/>
  <pageSetup paperSize="9"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20"/>
  <sheetViews>
    <sheetView workbookViewId="0">
      <selection activeCell="H8" sqref="H8"/>
    </sheetView>
  </sheetViews>
  <sheetFormatPr defaultRowHeight="15" x14ac:dyDescent="0.25"/>
  <cols>
    <col min="2" max="2" width="11" customWidth="1"/>
    <col min="3" max="3" width="12.5703125" customWidth="1"/>
    <col min="4" max="4" width="12.28515625" customWidth="1"/>
    <col min="5" max="5" width="10.7109375" customWidth="1"/>
    <col min="6" max="6" width="12.5703125" customWidth="1"/>
    <col min="7" max="7" width="19.28515625" customWidth="1"/>
    <col min="8" max="8" width="16.28515625" customWidth="1"/>
  </cols>
  <sheetData>
    <row r="1" spans="1:8" ht="67.900000000000006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</row>
    <row r="2" spans="1:8" ht="15.75" x14ac:dyDescent="0.25">
      <c r="A2" s="1"/>
      <c r="B2" s="2"/>
      <c r="C2" s="3"/>
      <c r="D2" s="2"/>
      <c r="E2" s="3"/>
      <c r="F2" s="2"/>
      <c r="G2" s="2"/>
      <c r="H2" s="3"/>
    </row>
    <row r="3" spans="1:8" ht="51.6" customHeight="1" x14ac:dyDescent="0.25">
      <c r="A3" s="4"/>
      <c r="B3" s="34" t="s">
        <v>1</v>
      </c>
      <c r="C3" s="35"/>
      <c r="D3" s="34" t="s">
        <v>2</v>
      </c>
      <c r="E3" s="35"/>
      <c r="F3" s="36" t="s">
        <v>3</v>
      </c>
      <c r="G3" s="34" t="s">
        <v>19</v>
      </c>
      <c r="H3" s="35"/>
    </row>
    <row r="4" spans="1:8" ht="54.6" customHeight="1" x14ac:dyDescent="0.25">
      <c r="A4" s="5" t="s">
        <v>21</v>
      </c>
      <c r="B4" s="6" t="s">
        <v>4</v>
      </c>
      <c r="C4" s="7" t="s">
        <v>5</v>
      </c>
      <c r="D4" s="6" t="s">
        <v>6</v>
      </c>
      <c r="E4" s="7" t="s">
        <v>7</v>
      </c>
      <c r="F4" s="37"/>
      <c r="G4" s="6" t="s">
        <v>6</v>
      </c>
      <c r="H4" s="7" t="s">
        <v>7</v>
      </c>
    </row>
    <row r="5" spans="1:8" ht="15.75" x14ac:dyDescent="0.25">
      <c r="A5" s="15" t="s">
        <v>30</v>
      </c>
      <c r="B5" s="16">
        <v>1753</v>
      </c>
      <c r="C5" s="17">
        <v>195723.50000000003</v>
      </c>
      <c r="D5" s="16">
        <v>1063</v>
      </c>
      <c r="E5" s="17">
        <v>16258.710000000003</v>
      </c>
      <c r="F5" s="16">
        <v>175</v>
      </c>
      <c r="G5" s="16">
        <v>1050</v>
      </c>
      <c r="H5" s="17">
        <v>18518.239999999998</v>
      </c>
    </row>
    <row r="6" spans="1:8" ht="15.75" x14ac:dyDescent="0.25">
      <c r="A6" s="13" t="s">
        <v>8</v>
      </c>
      <c r="B6" s="8">
        <v>197</v>
      </c>
      <c r="C6" s="9">
        <v>6772.6</v>
      </c>
      <c r="D6" s="8">
        <v>75</v>
      </c>
      <c r="E6" s="9">
        <v>1758.34</v>
      </c>
      <c r="F6" s="8">
        <v>61</v>
      </c>
      <c r="G6" s="8">
        <v>113</v>
      </c>
      <c r="H6" s="9">
        <v>2576.19</v>
      </c>
    </row>
    <row r="7" spans="1:8" ht="15.75" x14ac:dyDescent="0.25">
      <c r="A7" s="13" t="s">
        <v>22</v>
      </c>
      <c r="B7" s="8">
        <v>176</v>
      </c>
      <c r="C7" s="9">
        <v>35434.800000000003</v>
      </c>
      <c r="D7" s="8">
        <v>169</v>
      </c>
      <c r="E7" s="9">
        <v>2272.5</v>
      </c>
      <c r="F7" s="8">
        <v>43</v>
      </c>
      <c r="G7" s="8">
        <v>105</v>
      </c>
      <c r="H7" s="9">
        <v>1459</v>
      </c>
    </row>
    <row r="8" spans="1:8" ht="15.75" x14ac:dyDescent="0.25">
      <c r="A8" s="13" t="s">
        <v>9</v>
      </c>
      <c r="B8" s="8">
        <v>378</v>
      </c>
      <c r="C8" s="9">
        <v>129825.67000000001</v>
      </c>
      <c r="D8" s="8">
        <v>236</v>
      </c>
      <c r="E8" s="9">
        <v>3754</v>
      </c>
      <c r="F8" s="8">
        <v>0</v>
      </c>
      <c r="G8" s="8">
        <v>184</v>
      </c>
      <c r="H8" s="9">
        <v>3593</v>
      </c>
    </row>
    <row r="9" spans="1:8" ht="15.75" x14ac:dyDescent="0.25">
      <c r="A9" s="13" t="s">
        <v>10</v>
      </c>
      <c r="B9" s="8">
        <v>43</v>
      </c>
      <c r="C9" s="9">
        <v>3201</v>
      </c>
      <c r="D9" s="8">
        <v>19</v>
      </c>
      <c r="E9" s="9">
        <v>302</v>
      </c>
      <c r="F9" s="8">
        <v>5</v>
      </c>
      <c r="G9" s="8">
        <v>36</v>
      </c>
      <c r="H9" s="9">
        <v>638</v>
      </c>
    </row>
    <row r="10" spans="1:8" ht="15.75" x14ac:dyDescent="0.25">
      <c r="A10" s="13" t="s">
        <v>11</v>
      </c>
      <c r="B10" s="8">
        <v>7</v>
      </c>
      <c r="C10" s="9">
        <v>79</v>
      </c>
      <c r="D10" s="8">
        <v>0</v>
      </c>
      <c r="E10" s="9">
        <v>0</v>
      </c>
      <c r="F10" s="8">
        <v>0</v>
      </c>
      <c r="G10" s="8">
        <v>6</v>
      </c>
      <c r="H10" s="9">
        <v>62</v>
      </c>
    </row>
    <row r="11" spans="1:8" ht="15.75" x14ac:dyDescent="0.25">
      <c r="A11" s="13" t="s">
        <v>12</v>
      </c>
      <c r="B11" s="8">
        <v>93</v>
      </c>
      <c r="C11" s="9">
        <v>1436.4</v>
      </c>
      <c r="D11" s="8">
        <v>39</v>
      </c>
      <c r="E11" s="9">
        <v>484.02</v>
      </c>
      <c r="F11" s="8">
        <v>3</v>
      </c>
      <c r="G11" s="8">
        <v>68</v>
      </c>
      <c r="H11" s="9">
        <v>895.38</v>
      </c>
    </row>
    <row r="12" spans="1:8" ht="15.75" x14ac:dyDescent="0.25">
      <c r="A12" s="13" t="s">
        <v>23</v>
      </c>
      <c r="B12" s="8">
        <v>105</v>
      </c>
      <c r="C12" s="9">
        <v>3188.42</v>
      </c>
      <c r="D12" s="8">
        <v>41</v>
      </c>
      <c r="E12" s="9">
        <v>372.7</v>
      </c>
      <c r="F12" s="8">
        <v>12</v>
      </c>
      <c r="G12" s="8">
        <v>41</v>
      </c>
      <c r="H12" s="9">
        <v>597</v>
      </c>
    </row>
    <row r="13" spans="1:8" ht="15.75" x14ac:dyDescent="0.25">
      <c r="A13" s="13" t="s">
        <v>13</v>
      </c>
      <c r="B13" s="8">
        <v>143</v>
      </c>
      <c r="C13" s="9">
        <v>4311.5</v>
      </c>
      <c r="D13" s="8">
        <v>95</v>
      </c>
      <c r="E13" s="9">
        <v>1628.5</v>
      </c>
      <c r="F13" s="8">
        <v>20</v>
      </c>
      <c r="G13" s="8">
        <v>83</v>
      </c>
      <c r="H13" s="9">
        <v>1612.5</v>
      </c>
    </row>
    <row r="14" spans="1:8" ht="15.75" x14ac:dyDescent="0.25">
      <c r="A14" s="13" t="s">
        <v>14</v>
      </c>
      <c r="B14" s="8">
        <v>112</v>
      </c>
      <c r="C14" s="9">
        <v>1905.5700000000002</v>
      </c>
      <c r="D14" s="8">
        <v>60</v>
      </c>
      <c r="E14" s="9">
        <v>1177.77</v>
      </c>
      <c r="F14" s="8">
        <v>7</v>
      </c>
      <c r="G14" s="8">
        <v>92</v>
      </c>
      <c r="H14" s="9">
        <v>1859.5700000000002</v>
      </c>
    </row>
    <row r="15" spans="1:8" ht="15.75" x14ac:dyDescent="0.25">
      <c r="A15" s="13" t="s">
        <v>15</v>
      </c>
      <c r="B15" s="8">
        <v>117</v>
      </c>
      <c r="C15" s="9">
        <v>3099</v>
      </c>
      <c r="D15" s="8">
        <v>51</v>
      </c>
      <c r="E15" s="9">
        <v>638.78</v>
      </c>
      <c r="F15" s="8">
        <v>0</v>
      </c>
      <c r="G15" s="8">
        <v>54</v>
      </c>
      <c r="H15" s="9">
        <v>1522</v>
      </c>
    </row>
    <row r="16" spans="1:8" ht="15.75" x14ac:dyDescent="0.25">
      <c r="A16" s="13" t="s">
        <v>16</v>
      </c>
      <c r="B16" s="8">
        <v>266</v>
      </c>
      <c r="C16" s="9">
        <v>3956.04</v>
      </c>
      <c r="D16" s="8">
        <v>184</v>
      </c>
      <c r="E16" s="9">
        <v>2603.1</v>
      </c>
      <c r="F16" s="8">
        <v>21</v>
      </c>
      <c r="G16" s="8">
        <v>171</v>
      </c>
      <c r="H16" s="9">
        <v>2475.1</v>
      </c>
    </row>
    <row r="17" spans="1:8" ht="15.75" x14ac:dyDescent="0.25">
      <c r="A17" s="13" t="s">
        <v>17</v>
      </c>
      <c r="B17" s="8">
        <v>116</v>
      </c>
      <c r="C17" s="9">
        <v>2513.5</v>
      </c>
      <c r="D17" s="8">
        <v>94</v>
      </c>
      <c r="E17" s="9">
        <v>1267</v>
      </c>
      <c r="F17" s="8">
        <v>3</v>
      </c>
      <c r="G17" s="8">
        <v>97</v>
      </c>
      <c r="H17" s="9">
        <v>1228.5</v>
      </c>
    </row>
    <row r="18" spans="1:8" ht="15.75" x14ac:dyDescent="0.25">
      <c r="A18" s="1"/>
      <c r="B18" s="12"/>
      <c r="C18" s="11"/>
      <c r="D18" s="12"/>
      <c r="E18" s="11"/>
      <c r="F18" s="12"/>
      <c r="G18" s="12"/>
      <c r="H18" s="11"/>
    </row>
    <row r="19" spans="1:8" ht="15.75" x14ac:dyDescent="0.25">
      <c r="A19" s="1"/>
      <c r="B19" s="12"/>
      <c r="C19" s="11"/>
      <c r="D19" s="12"/>
      <c r="E19" s="11"/>
      <c r="F19" s="12"/>
      <c r="G19" s="12"/>
      <c r="H19" s="11"/>
    </row>
    <row r="20" spans="1:8" ht="15.75" x14ac:dyDescent="0.25">
      <c r="A20" s="14"/>
      <c r="B20" s="10" t="s">
        <v>18</v>
      </c>
      <c r="C20" s="11"/>
      <c r="D20" s="12"/>
      <c r="E20" s="11"/>
      <c r="F20" s="12"/>
      <c r="G20" s="12"/>
      <c r="H20" s="11"/>
    </row>
  </sheetData>
  <mergeCells count="5">
    <mergeCell ref="A1:H1"/>
    <mergeCell ref="B3:C3"/>
    <mergeCell ref="D3:E3"/>
    <mergeCell ref="F3:F4"/>
    <mergeCell ref="G3:H3"/>
  </mergeCells>
  <pageMargins left="0.7" right="0.7" top="0.75" bottom="0.75" header="0.3" footer="0.3"/>
  <pageSetup paperSize="9"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20"/>
  <sheetViews>
    <sheetView workbookViewId="0">
      <selection activeCell="D24" sqref="D24"/>
    </sheetView>
  </sheetViews>
  <sheetFormatPr defaultRowHeight="15" x14ac:dyDescent="0.25"/>
  <cols>
    <col min="2" max="2" width="11" customWidth="1"/>
    <col min="3" max="3" width="12.5703125" customWidth="1"/>
    <col min="4" max="4" width="12.28515625" customWidth="1"/>
    <col min="5" max="5" width="10.7109375" customWidth="1"/>
    <col min="6" max="6" width="12.5703125" customWidth="1"/>
    <col min="7" max="7" width="19.28515625" customWidth="1"/>
    <col min="8" max="8" width="16.28515625" customWidth="1"/>
  </cols>
  <sheetData>
    <row r="1" spans="1:8" ht="67.900000000000006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</row>
    <row r="2" spans="1:8" ht="15.75" x14ac:dyDescent="0.25">
      <c r="A2" s="1"/>
      <c r="B2" s="2"/>
      <c r="C2" s="3"/>
      <c r="D2" s="2"/>
      <c r="E2" s="3"/>
      <c r="F2" s="2"/>
      <c r="G2" s="2"/>
      <c r="H2" s="3"/>
    </row>
    <row r="3" spans="1:8" ht="51.6" customHeight="1" x14ac:dyDescent="0.25">
      <c r="A3" s="4"/>
      <c r="B3" s="34" t="s">
        <v>1</v>
      </c>
      <c r="C3" s="35"/>
      <c r="D3" s="34" t="s">
        <v>2</v>
      </c>
      <c r="E3" s="35"/>
      <c r="F3" s="36" t="s">
        <v>3</v>
      </c>
      <c r="G3" s="34" t="s">
        <v>19</v>
      </c>
      <c r="H3" s="35"/>
    </row>
    <row r="4" spans="1:8" ht="54.6" customHeight="1" x14ac:dyDescent="0.25">
      <c r="A4" s="5" t="s">
        <v>21</v>
      </c>
      <c r="B4" s="6" t="s">
        <v>4</v>
      </c>
      <c r="C4" s="7" t="s">
        <v>5</v>
      </c>
      <c r="D4" s="6" t="s">
        <v>6</v>
      </c>
      <c r="E4" s="7" t="s">
        <v>7</v>
      </c>
      <c r="F4" s="37"/>
      <c r="G4" s="6" t="s">
        <v>6</v>
      </c>
      <c r="H4" s="7" t="s">
        <v>7</v>
      </c>
    </row>
    <row r="5" spans="1:8" ht="15.75" x14ac:dyDescent="0.25">
      <c r="A5" s="15" t="s">
        <v>31</v>
      </c>
      <c r="B5" s="16">
        <v>3002</v>
      </c>
      <c r="C5" s="17">
        <v>230106.52</v>
      </c>
      <c r="D5" s="16">
        <v>2308</v>
      </c>
      <c r="E5" s="17">
        <v>35879.18</v>
      </c>
      <c r="F5" s="16">
        <v>380</v>
      </c>
      <c r="G5" s="16">
        <v>1860</v>
      </c>
      <c r="H5" s="17">
        <v>32982.28</v>
      </c>
    </row>
    <row r="6" spans="1:8" ht="15.75" x14ac:dyDescent="0.25">
      <c r="A6" s="13" t="s">
        <v>8</v>
      </c>
      <c r="B6" s="8">
        <v>355</v>
      </c>
      <c r="C6" s="9">
        <v>10665.86</v>
      </c>
      <c r="D6" s="8">
        <v>165</v>
      </c>
      <c r="E6" s="9">
        <v>4937.08</v>
      </c>
      <c r="F6" s="8">
        <v>169</v>
      </c>
      <c r="G6" s="8">
        <v>189</v>
      </c>
      <c r="H6" s="9">
        <v>3941.69</v>
      </c>
    </row>
    <row r="7" spans="1:8" ht="15.75" x14ac:dyDescent="0.25">
      <c r="A7" s="13" t="s">
        <v>22</v>
      </c>
      <c r="B7" s="8">
        <v>302</v>
      </c>
      <c r="C7" s="9">
        <v>39791.300000000003</v>
      </c>
      <c r="D7" s="8">
        <v>392</v>
      </c>
      <c r="E7" s="9">
        <v>5078</v>
      </c>
      <c r="F7" s="8">
        <v>79</v>
      </c>
      <c r="G7" s="8">
        <v>175</v>
      </c>
      <c r="H7" s="9">
        <v>2439.5</v>
      </c>
    </row>
    <row r="8" spans="1:8" ht="15.75" x14ac:dyDescent="0.25">
      <c r="A8" s="13" t="s">
        <v>9</v>
      </c>
      <c r="B8" s="8">
        <v>720</v>
      </c>
      <c r="C8" s="9">
        <v>137765.17000000001</v>
      </c>
      <c r="D8" s="8">
        <v>416</v>
      </c>
      <c r="E8" s="9">
        <v>6900.5</v>
      </c>
      <c r="F8" s="8">
        <v>0</v>
      </c>
      <c r="G8" s="8">
        <v>395</v>
      </c>
      <c r="H8" s="9">
        <v>6921</v>
      </c>
    </row>
    <row r="9" spans="1:8" ht="15.75" x14ac:dyDescent="0.25">
      <c r="A9" s="13" t="s">
        <v>10</v>
      </c>
      <c r="B9" s="8">
        <v>72</v>
      </c>
      <c r="C9" s="9">
        <v>3685</v>
      </c>
      <c r="D9" s="8">
        <v>27</v>
      </c>
      <c r="E9" s="9">
        <v>482</v>
      </c>
      <c r="F9" s="8">
        <v>14</v>
      </c>
      <c r="G9" s="8">
        <v>63</v>
      </c>
      <c r="H9" s="9">
        <v>1582</v>
      </c>
    </row>
    <row r="10" spans="1:8" ht="15.75" x14ac:dyDescent="0.25">
      <c r="A10" s="13" t="s">
        <v>11</v>
      </c>
      <c r="B10" s="8">
        <v>10</v>
      </c>
      <c r="C10" s="9">
        <v>118</v>
      </c>
      <c r="D10" s="8">
        <v>1</v>
      </c>
      <c r="E10" s="9">
        <v>250</v>
      </c>
      <c r="F10" s="8">
        <v>0</v>
      </c>
      <c r="G10" s="8">
        <v>6</v>
      </c>
      <c r="H10" s="9">
        <v>62</v>
      </c>
    </row>
    <row r="11" spans="1:8" ht="15.75" x14ac:dyDescent="0.25">
      <c r="A11" s="13" t="s">
        <v>12</v>
      </c>
      <c r="B11" s="8">
        <v>143</v>
      </c>
      <c r="C11" s="9">
        <v>3504.79</v>
      </c>
      <c r="D11" s="8">
        <v>98</v>
      </c>
      <c r="E11" s="9">
        <v>1685.7800000000002</v>
      </c>
      <c r="F11" s="8">
        <v>5</v>
      </c>
      <c r="G11" s="8">
        <v>104</v>
      </c>
      <c r="H11" s="9">
        <v>1458.77</v>
      </c>
    </row>
    <row r="12" spans="1:8" ht="15.75" x14ac:dyDescent="0.25">
      <c r="A12" s="13" t="s">
        <v>23</v>
      </c>
      <c r="B12" s="8">
        <v>155</v>
      </c>
      <c r="C12" s="9">
        <v>4747.42</v>
      </c>
      <c r="D12" s="8">
        <v>90</v>
      </c>
      <c r="E12" s="9">
        <v>1169.7</v>
      </c>
      <c r="F12" s="8">
        <v>13</v>
      </c>
      <c r="G12" s="8">
        <v>75</v>
      </c>
      <c r="H12" s="9">
        <v>1324</v>
      </c>
    </row>
    <row r="13" spans="1:8" ht="15.75" x14ac:dyDescent="0.25">
      <c r="A13" s="13" t="s">
        <v>13</v>
      </c>
      <c r="B13" s="8">
        <v>242</v>
      </c>
      <c r="C13" s="9">
        <v>7599.8</v>
      </c>
      <c r="D13" s="8">
        <v>341</v>
      </c>
      <c r="E13" s="9">
        <v>4312</v>
      </c>
      <c r="F13" s="8">
        <v>52</v>
      </c>
      <c r="G13" s="8">
        <v>146</v>
      </c>
      <c r="H13" s="9">
        <v>2817.1</v>
      </c>
    </row>
    <row r="14" spans="1:8" ht="15.75" x14ac:dyDescent="0.25">
      <c r="A14" s="13" t="s">
        <v>14</v>
      </c>
      <c r="B14" s="8">
        <v>196</v>
      </c>
      <c r="C14" s="9">
        <v>4080.77</v>
      </c>
      <c r="D14" s="8">
        <v>156</v>
      </c>
      <c r="E14" s="9">
        <v>2448.8500000000004</v>
      </c>
      <c r="F14" s="8">
        <v>10</v>
      </c>
      <c r="G14" s="8">
        <v>156</v>
      </c>
      <c r="H14" s="9">
        <v>4002.07</v>
      </c>
    </row>
    <row r="15" spans="1:8" ht="15.75" x14ac:dyDescent="0.25">
      <c r="A15" s="13" t="s">
        <v>15</v>
      </c>
      <c r="B15" s="8">
        <v>214</v>
      </c>
      <c r="C15" s="9">
        <v>6968.3</v>
      </c>
      <c r="D15" s="8">
        <v>114</v>
      </c>
      <c r="E15" s="9">
        <v>1745.6699999999998</v>
      </c>
      <c r="F15" s="8">
        <v>0</v>
      </c>
      <c r="G15" s="8">
        <v>120</v>
      </c>
      <c r="H15" s="9">
        <v>2277.3000000000002</v>
      </c>
    </row>
    <row r="16" spans="1:8" ht="15.75" x14ac:dyDescent="0.25">
      <c r="A16" s="13" t="s">
        <v>16</v>
      </c>
      <c r="B16" s="8">
        <v>412</v>
      </c>
      <c r="C16" s="9">
        <v>6538.61</v>
      </c>
      <c r="D16" s="8">
        <v>314</v>
      </c>
      <c r="E16" s="9">
        <v>4041.6</v>
      </c>
      <c r="F16" s="8">
        <v>31</v>
      </c>
      <c r="G16" s="8">
        <v>281</v>
      </c>
      <c r="H16" s="9">
        <v>3595.35</v>
      </c>
    </row>
    <row r="17" spans="1:8" ht="15.75" x14ac:dyDescent="0.25">
      <c r="A17" s="13" t="s">
        <v>17</v>
      </c>
      <c r="B17" s="8">
        <v>181</v>
      </c>
      <c r="C17" s="9">
        <v>4641.5</v>
      </c>
      <c r="D17" s="8">
        <v>194</v>
      </c>
      <c r="E17" s="9">
        <v>2828</v>
      </c>
      <c r="F17" s="8">
        <v>7</v>
      </c>
      <c r="G17" s="8">
        <v>150</v>
      </c>
      <c r="H17" s="9">
        <v>2561.5</v>
      </c>
    </row>
    <row r="18" spans="1:8" ht="15.75" x14ac:dyDescent="0.25">
      <c r="A18" s="1"/>
      <c r="B18" s="12"/>
      <c r="C18" s="11"/>
      <c r="D18" s="12"/>
      <c r="E18" s="11"/>
      <c r="F18" s="12"/>
      <c r="G18" s="12"/>
      <c r="H18" s="11"/>
    </row>
    <row r="19" spans="1:8" ht="15.75" x14ac:dyDescent="0.25">
      <c r="A19" s="1"/>
      <c r="B19" s="12"/>
      <c r="C19" s="11"/>
      <c r="D19" s="12"/>
      <c r="E19" s="11"/>
      <c r="F19" s="12"/>
      <c r="G19" s="12"/>
      <c r="H19" s="11"/>
    </row>
    <row r="20" spans="1:8" ht="15.75" x14ac:dyDescent="0.25">
      <c r="A20" s="14"/>
      <c r="B20" s="10" t="s">
        <v>18</v>
      </c>
      <c r="C20" s="11"/>
      <c r="D20" s="12"/>
      <c r="E20" s="11"/>
      <c r="F20" s="12"/>
      <c r="G20" s="12"/>
      <c r="H20" s="11"/>
    </row>
  </sheetData>
  <mergeCells count="5">
    <mergeCell ref="A1:H1"/>
    <mergeCell ref="B3:C3"/>
    <mergeCell ref="D3:E3"/>
    <mergeCell ref="F3:F4"/>
    <mergeCell ref="G3:H3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Январь</vt:lpstr>
      <vt:lpstr>Февраль</vt:lpstr>
      <vt:lpstr>Март</vt:lpstr>
      <vt:lpstr>1 квартал</vt:lpstr>
      <vt:lpstr>Апрель</vt:lpstr>
      <vt:lpstr>Май</vt:lpstr>
      <vt:lpstr>Июнь</vt:lpstr>
      <vt:lpstr>2 квартал</vt:lpstr>
      <vt:lpstr>1 полугодие</vt:lpstr>
      <vt:lpstr>Июль</vt:lpstr>
      <vt:lpstr>Август</vt:lpstr>
      <vt:lpstr>Сентябрь</vt:lpstr>
      <vt:lpstr>3 квартал</vt:lpstr>
      <vt:lpstr>Октябрь</vt:lpstr>
      <vt:lpstr>Ноябрь</vt:lpstr>
      <vt:lpstr>декабрь</vt:lpstr>
      <vt:lpstr>4 квартал</vt:lpstr>
      <vt:lpstr>Итог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2024-02-25T12:20:29Z</dcterms:modified>
</cp:coreProperties>
</file>